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جشنواره شهید رجایی\jashnvareh 1402\شاخص های معاونت برنامه ریزی\شفافیت عمومی دستگاه\"/>
    </mc:Choice>
  </mc:AlternateContent>
  <bookViews>
    <workbookView xWindow="-120" yWindow="-120" windowWidth="19440" windowHeight="15000"/>
  </bookViews>
  <sheets>
    <sheet name="ملی 1402-2" sheetId="1" r:id="rId1"/>
  </sheets>
  <externalReferences>
    <externalReference r:id="rId2"/>
    <externalReference r:id="rId3"/>
    <externalReference r:id="rId4"/>
  </externalReferences>
  <definedNames>
    <definedName name="_xlnm.Print_Area" localSheetId="0">'ملی 1402-2'!$A$1:$BR$26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T25" i="1"/>
  <c r="U25" i="1"/>
  <c r="V25" i="1"/>
  <c r="W25" i="1"/>
  <c r="X25" i="1"/>
  <c r="Y25" i="1"/>
  <c r="AA25" i="1"/>
  <c r="AG25" i="1"/>
  <c r="AH25" i="1"/>
  <c r="AI25" i="1"/>
  <c r="AJ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O25" i="1"/>
  <c r="BP25" i="1"/>
  <c r="BQ25" i="1"/>
  <c r="BR20" i="1"/>
  <c r="BR19" i="1"/>
  <c r="BR18" i="1"/>
  <c r="BR17" i="1"/>
  <c r="BR16" i="1"/>
  <c r="BR15" i="1"/>
  <c r="BR13" i="1"/>
  <c r="BR12" i="1"/>
  <c r="BR10" i="1"/>
  <c r="BR9" i="1"/>
  <c r="BR8" i="1"/>
  <c r="BR7" i="1"/>
  <c r="BR6" i="1"/>
  <c r="BR5" i="1"/>
  <c r="BR4" i="1"/>
  <c r="BR25" i="1" s="1"/>
  <c r="C57" i="1"/>
  <c r="F56" i="1"/>
  <c r="E56" i="1"/>
  <c r="BN20" i="1"/>
  <c r="BM20" i="1"/>
  <c r="BK20" i="1"/>
  <c r="BI20" i="1"/>
  <c r="AO20" i="1"/>
  <c r="Z20" i="1"/>
  <c r="R20" i="1"/>
  <c r="BN19" i="1"/>
  <c r="BN25" i="1" s="1"/>
  <c r="BM19" i="1"/>
  <c r="BM25" i="1" s="1"/>
  <c r="BK19" i="1"/>
  <c r="BI19" i="1"/>
  <c r="AO19" i="1"/>
  <c r="Z19" i="1"/>
  <c r="AL19" i="1" s="1"/>
  <c r="R19" i="1"/>
  <c r="BK18" i="1"/>
  <c r="BI18" i="1"/>
  <c r="AO18" i="1"/>
  <c r="Z18" i="1"/>
  <c r="R18" i="1"/>
  <c r="BK17" i="1"/>
  <c r="BI17" i="1"/>
  <c r="AO17" i="1"/>
  <c r="AE17" i="1"/>
  <c r="AC17" i="1"/>
  <c r="AC25" i="1" s="1"/>
  <c r="R17" i="1"/>
  <c r="BK16" i="1"/>
  <c r="BI16" i="1"/>
  <c r="AO16" i="1"/>
  <c r="AL16" i="1"/>
  <c r="R16" i="1"/>
  <c r="BK15" i="1"/>
  <c r="BI15" i="1"/>
  <c r="BJ15" i="1" s="1"/>
  <c r="BL15" i="1" s="1"/>
  <c r="AO15" i="1"/>
  <c r="AK15" i="1"/>
  <c r="AK25" i="1" s="1"/>
  <c r="AF15" i="1"/>
  <c r="AB15" i="1"/>
  <c r="AB25" i="1" s="1"/>
  <c r="R15" i="1"/>
  <c r="BK14" i="1"/>
  <c r="BI14" i="1"/>
  <c r="AO14" i="1"/>
  <c r="AL14" i="1"/>
  <c r="R14" i="1"/>
  <c r="BK13" i="1"/>
  <c r="BI13" i="1"/>
  <c r="BJ13" i="1" s="1"/>
  <c r="BL13" i="1" s="1"/>
  <c r="AO13" i="1"/>
  <c r="AF13" i="1"/>
  <c r="AE13" i="1"/>
  <c r="Z13" i="1"/>
  <c r="R13" i="1"/>
  <c r="BK12" i="1"/>
  <c r="BI12" i="1"/>
  <c r="AO12" i="1"/>
  <c r="AL12" i="1"/>
  <c r="R12" i="1"/>
  <c r="BK11" i="1"/>
  <c r="BI11" i="1"/>
  <c r="AO11" i="1"/>
  <c r="AL11" i="1"/>
  <c r="R11" i="1"/>
  <c r="BK10" i="1"/>
  <c r="BI10" i="1"/>
  <c r="AO10" i="1"/>
  <c r="Z10" i="1"/>
  <c r="R10" i="1"/>
  <c r="BK9" i="1"/>
  <c r="BI9" i="1"/>
  <c r="AO9" i="1"/>
  <c r="AL9" i="1"/>
  <c r="R9" i="1"/>
  <c r="BK8" i="1"/>
  <c r="BI8" i="1"/>
  <c r="AO8" i="1"/>
  <c r="Z8" i="1"/>
  <c r="AL8" i="1" s="1"/>
  <c r="R8" i="1"/>
  <c r="BK7" i="1"/>
  <c r="BI7" i="1"/>
  <c r="AO7" i="1"/>
  <c r="AF7" i="1"/>
  <c r="AF25" i="1" s="1"/>
  <c r="AE7" i="1"/>
  <c r="AE25" i="1" s="1"/>
  <c r="Z7" i="1"/>
  <c r="R7" i="1"/>
  <c r="BK6" i="1"/>
  <c r="BI6" i="1"/>
  <c r="AO6" i="1"/>
  <c r="Z6" i="1"/>
  <c r="AL6" i="1" s="1"/>
  <c r="R6" i="1"/>
  <c r="BK5" i="1"/>
  <c r="BI5" i="1"/>
  <c r="AO5" i="1"/>
  <c r="Z5" i="1"/>
  <c r="AL5" i="1" s="1"/>
  <c r="R5" i="1"/>
  <c r="BK4" i="1"/>
  <c r="BK25" i="1" s="1"/>
  <c r="BI4" i="1"/>
  <c r="BI25" i="1" s="1"/>
  <c r="AN4" i="1"/>
  <c r="AN25" i="1" s="1"/>
  <c r="AD4" i="1"/>
  <c r="AD25" i="1" s="1"/>
  <c r="Z4" i="1"/>
  <c r="Z25" i="1" s="1"/>
  <c r="R4" i="1"/>
  <c r="R25" i="1" s="1"/>
  <c r="BJ4" i="1" l="1"/>
  <c r="BJ25" i="1" s="1"/>
  <c r="AL13" i="1"/>
  <c r="BJ6" i="1"/>
  <c r="BJ8" i="1"/>
  <c r="BJ18" i="1"/>
  <c r="BL18" i="1" s="1"/>
  <c r="AL4" i="1"/>
  <c r="BJ5" i="1"/>
  <c r="BJ9" i="1"/>
  <c r="BJ10" i="1"/>
  <c r="BL10" i="1" s="1"/>
  <c r="BL6" i="1"/>
  <c r="BL8" i="1"/>
  <c r="BJ11" i="1"/>
  <c r="BJ19" i="1"/>
  <c r="BL19" i="1" s="1"/>
  <c r="BJ16" i="1"/>
  <c r="BL16" i="1" s="1"/>
  <c r="AL7" i="1"/>
  <c r="BJ7" i="1"/>
  <c r="BJ17" i="1"/>
  <c r="BL17" i="1" s="1"/>
  <c r="F55" i="1"/>
  <c r="F57" i="1" s="1"/>
  <c r="BL5" i="1"/>
  <c r="BL7" i="1"/>
  <c r="E55" i="1"/>
  <c r="E57" i="1" s="1"/>
  <c r="AL10" i="1"/>
  <c r="BL11" i="1"/>
  <c r="AL15" i="1"/>
  <c r="AL17" i="1"/>
  <c r="AL18" i="1"/>
  <c r="BJ20" i="1"/>
  <c r="BJ12" i="1"/>
  <c r="BL12" i="1" s="1"/>
  <c r="BJ14" i="1"/>
  <c r="BL14" i="1" s="1"/>
  <c r="AL20" i="1"/>
  <c r="BL4" i="1" l="1"/>
  <c r="BL25" i="1" s="1"/>
  <c r="AM4" i="1"/>
  <c r="AM25" i="1" s="1"/>
  <c r="AL25" i="1"/>
  <c r="BL9" i="1"/>
  <c r="H56" i="1"/>
  <c r="BL20" i="1"/>
  <c r="AO4" i="1" l="1"/>
  <c r="AO25" i="1" s="1"/>
  <c r="H55" i="1"/>
  <c r="H57" i="1" s="1"/>
</calcChain>
</file>

<file path=xl/sharedStrings.xml><?xml version="1.0" encoding="utf-8"?>
<sst xmlns="http://schemas.openxmlformats.org/spreadsheetml/2006/main" count="106" uniqueCount="76">
  <si>
    <t>مبالغ به میلیون ریال</t>
  </si>
  <si>
    <t>ردیف</t>
  </si>
  <si>
    <t>نام طرح</t>
  </si>
  <si>
    <t>کد طرح</t>
  </si>
  <si>
    <t>نوع طرح</t>
  </si>
  <si>
    <t>اهدف</t>
  </si>
  <si>
    <t>اعتبار هزینه شده 
تا پایان  1400</t>
  </si>
  <si>
    <t>سال مالی 1401</t>
  </si>
  <si>
    <t>اعتبار ابلاغی 1402</t>
  </si>
  <si>
    <t>تخصیص 1402</t>
  </si>
  <si>
    <t>تخصیص ابلاغی 1402</t>
  </si>
  <si>
    <t xml:space="preserve"> دریافتی 1402</t>
  </si>
  <si>
    <t xml:space="preserve">اعتبار مورد نیاز </t>
  </si>
  <si>
    <t>درصد پیشرفت فیزیکی</t>
  </si>
  <si>
    <t>آبرساني به شهر گرگان</t>
  </si>
  <si>
    <t>استانی ویژه</t>
  </si>
  <si>
    <t>آبرساني</t>
  </si>
  <si>
    <t>ميليون مترمكعب</t>
  </si>
  <si>
    <t>آبرساني به شهرهاي بندر تركمن و گميشان و بندر گز</t>
  </si>
  <si>
    <t>آبرساني به شهرهاي راميان وآزادشهر و شهرهاي مسير</t>
  </si>
  <si>
    <t>آبرساني به شهرهاي نوار مرزي استان گلستان</t>
  </si>
  <si>
    <t>آبرساني به شهرها نوار مرزي</t>
  </si>
  <si>
    <t>پروژه</t>
  </si>
  <si>
    <t>آبرساني به كلاله</t>
  </si>
  <si>
    <t>تأمين آب شرب</t>
  </si>
  <si>
    <t>تكميل مطالعات و اجراي آبرساني از سد نومل (كوثر) به گرگان</t>
  </si>
  <si>
    <t>ملی</t>
  </si>
  <si>
    <t>ساختمان شبكه‌هاي آبياري و زهكشي قره‌سو و زرين‌گل‏</t>
  </si>
  <si>
    <t>شبكه آبياري و زهكشي</t>
  </si>
  <si>
    <t>هكتار</t>
  </si>
  <si>
    <t>ساختمان شبكه‌هاي آبياري و زهكشي قره‌سو و زرين‌گل‏- وامی</t>
  </si>
  <si>
    <t>ایجاد شبکه های آبیاری و زهکشی</t>
  </si>
  <si>
    <t>هکتار</t>
  </si>
  <si>
    <t>ساختمان شبكه‌هاي آبياري و زهكشي نرماب ‏</t>
  </si>
  <si>
    <t>ايجاد شبكه هاي آبياري و زهكشي</t>
  </si>
  <si>
    <t>مطالعه و اجراي زهكشي اراضي اولويت‌دار گلستان‏</t>
  </si>
  <si>
    <t>زهكشي اراضي</t>
  </si>
  <si>
    <t xml:space="preserve">تکميل مطالعات و اجراي طرح توسعه آب محمد آباد </t>
  </si>
  <si>
    <t xml:space="preserve">ساختمان سد نرماب‏‏ </t>
  </si>
  <si>
    <t>تأمين و انتقال آب</t>
  </si>
  <si>
    <t>ساختمان سدهاي قره چاي و زرين گل</t>
  </si>
  <si>
    <t>تأمين آب كشاورزي</t>
  </si>
  <si>
    <t>سد لاستيكي آقدكش</t>
  </si>
  <si>
    <t>تأمين آب كشاورزي و صنعت</t>
  </si>
  <si>
    <t>ساختمان سد شصت كلاته</t>
  </si>
  <si>
    <t>تأمين آب، شرب كشاورزي و صنعت</t>
  </si>
  <si>
    <t>علاج بخشي سد وشمگير‏</t>
  </si>
  <si>
    <t>بازسازي ایستگاه پمپاژ
بهبود و توسعه شبكه</t>
  </si>
  <si>
    <t>2
21000</t>
  </si>
  <si>
    <t>ايستگاه پمپاژ
هكتار</t>
  </si>
  <si>
    <t>كنترل سيل در حوزه گرگانرود‏</t>
  </si>
  <si>
    <t>مطالعه و اجراي تثبيت بستر رودخانه</t>
  </si>
  <si>
    <t>ميليون مترمكعب در سال</t>
  </si>
  <si>
    <t>عنوان طرح</t>
  </si>
  <si>
    <t>تعداد</t>
  </si>
  <si>
    <t>اعتبار هزینه تا پایان سال 1401</t>
  </si>
  <si>
    <t>اعتبار  ابلاغی سال 1402</t>
  </si>
  <si>
    <t xml:space="preserve">مبلغ اعتبار مورد نیاز برای خاتمه </t>
  </si>
  <si>
    <t xml:space="preserve">تعداد طرحهای تأمین  مالی شده </t>
  </si>
  <si>
    <t xml:space="preserve">مبلغ تأمین مالی شده </t>
  </si>
  <si>
    <t xml:space="preserve">طرحهای انتفاعی </t>
  </si>
  <si>
    <t>میلیون ریال</t>
  </si>
  <si>
    <t>طرحهای غیر انتفاعی</t>
  </si>
  <si>
    <t>میلیون یورو</t>
  </si>
  <si>
    <t xml:space="preserve">جمع </t>
  </si>
  <si>
    <t>عملکرد</t>
  </si>
  <si>
    <t>جمع (ايجاد طرح های کوچک تامين و انتقال آب)</t>
  </si>
  <si>
    <t>جمع احداث سدهای کوتاه (دارای مجوز تخصيص)</t>
  </si>
  <si>
    <t>جمع اجرای ساماندهي رودخانه ها</t>
  </si>
  <si>
    <t>جمع لایروبی و احیا آبندانها</t>
  </si>
  <si>
    <t>202ث1307003</t>
  </si>
  <si>
    <t>302ث1307003</t>
  </si>
  <si>
    <t>202ث1307005</t>
  </si>
  <si>
    <t>702ث1307006</t>
  </si>
  <si>
    <t>جمع</t>
  </si>
  <si>
    <t>گزارش عملکرد اعتبارات شرکت آب منطقه ای گلستان در قانون بودجه سال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</si>
</sst>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color theme="1"/>
      <name val="B Mitra"/>
      <charset val="178"/>
    </font>
    <font>
      <b/>
      <sz val="16"/>
      <color theme="1"/>
      <name val="B Mitra"/>
      <charset val="178"/>
    </font>
    <font>
      <b/>
      <sz val="14"/>
      <color theme="1"/>
      <name val="B Mitra"/>
      <charset val="178"/>
    </font>
    <font>
      <b/>
      <sz val="12"/>
      <color theme="1"/>
      <name val="B Mitra"/>
      <charset val="178"/>
    </font>
    <font>
      <b/>
      <sz val="20"/>
      <color theme="1"/>
      <name val="B Mitra"/>
      <charset val="178"/>
    </font>
    <font>
      <b/>
      <sz val="30"/>
      <color theme="1"/>
      <name val="B Mitra"/>
      <charset val="178"/>
    </font>
    <font>
      <sz val="16"/>
      <color theme="1"/>
      <name val="B Mitra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0" xfId="2" applyFont="1"/>
    <xf numFmtId="0" fontId="5" fillId="0" borderId="0" xfId="2" applyFont="1"/>
    <xf numFmtId="0" fontId="3" fillId="2" borderId="0" xfId="2" applyFont="1" applyFill="1"/>
    <xf numFmtId="0" fontId="8" fillId="5" borderId="2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 readingOrder="2"/>
    </xf>
    <xf numFmtId="0" fontId="8" fillId="0" borderId="0" xfId="2" applyFont="1" applyAlignment="1">
      <alignment horizontal="center" vertical="center"/>
    </xf>
    <xf numFmtId="0" fontId="8" fillId="0" borderId="4" xfId="2" applyFont="1" applyBorder="1" applyAlignment="1">
      <alignment horizontal="center" vertical="center" readingOrder="2"/>
    </xf>
    <xf numFmtId="3" fontId="8" fillId="5" borderId="2" xfId="2" applyNumberFormat="1" applyFont="1" applyFill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3" fontId="8" fillId="5" borderId="2" xfId="2" applyNumberFormat="1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/>
    </xf>
    <xf numFmtId="0" fontId="8" fillId="5" borderId="4" xfId="2" applyFont="1" applyFill="1" applyBorder="1" applyAlignment="1">
      <alignment horizontal="center" vertical="center"/>
    </xf>
    <xf numFmtId="0" fontId="8" fillId="5" borderId="5" xfId="2" applyFont="1" applyFill="1" applyBorder="1" applyAlignment="1">
      <alignment horizontal="center" vertical="center"/>
    </xf>
    <xf numFmtId="0" fontId="8" fillId="5" borderId="6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6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/>
    </xf>
    <xf numFmtId="0" fontId="5" fillId="6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9" fillId="2" borderId="2" xfId="2" applyFont="1" applyFill="1" applyBorder="1" applyAlignment="1">
      <alignment horizontal="center" vertical="center"/>
    </xf>
    <xf numFmtId="3" fontId="9" fillId="2" borderId="2" xfId="2" applyNumberFormat="1" applyFont="1" applyFill="1" applyBorder="1" applyAlignment="1">
      <alignment horizontal="center" vertical="center"/>
    </xf>
    <xf numFmtId="3" fontId="9" fillId="3" borderId="2" xfId="2" applyNumberFormat="1" applyFont="1" applyFill="1" applyBorder="1" applyAlignment="1">
      <alignment horizontal="center" vertical="center"/>
    </xf>
    <xf numFmtId="3" fontId="9" fillId="4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9" fillId="2" borderId="2" xfId="2" applyFont="1" applyFill="1" applyBorder="1"/>
    <xf numFmtId="3" fontId="9" fillId="0" borderId="2" xfId="2" applyNumberFormat="1" applyFont="1" applyBorder="1" applyAlignment="1">
      <alignment horizontal="center" vertical="center"/>
    </xf>
    <xf numFmtId="3" fontId="9" fillId="2" borderId="2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vertical="center" wrapText="1"/>
      <protection hidden="1"/>
    </xf>
    <xf numFmtId="0" fontId="9" fillId="0" borderId="0" xfId="2" applyFont="1"/>
    <xf numFmtId="37" fontId="9" fillId="2" borderId="2" xfId="1" applyNumberFormat="1" applyFont="1" applyFill="1" applyBorder="1" applyAlignment="1" applyProtection="1">
      <alignment horizontal="center" vertical="center" readingOrder="1"/>
      <protection hidden="1"/>
    </xf>
    <xf numFmtId="0" fontId="9" fillId="0" borderId="2" xfId="2" applyFont="1" applyBorder="1"/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</cellXfs>
  <cellStyles count="3">
    <cellStyle name="Comma" xfId="1" builtinId="3"/>
    <cellStyle name="Normal" xfId="0" builtinId="0"/>
    <cellStyle name="Normal 2" xfId="2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hosrvai-1402\gozaresh\eatebarat--1402\eblagh%20takhsis--1402\&#1578;&#1608;&#1586;&#1740;&#1593;%20&#1578;&#1582;&#1589;&#1740;&#1589;%20&#1606;&#1575;&#1605;&#1607;%20&#1588;&#1605;&#1575;&#1585;&#1607;%20--656896\&#1578;&#1582;&#1589;&#1740;&#1589;%20656896-140212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hosrvai-1402\gozaresh\eatebarat--1402\eatebarat-be%20tafkik%20manabe%20melli%20va%20ostani-1402%20(1402-12-2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osrvai-1403\gozaresh--1403\bodjeh--1403\tarh--1403\&#1601;&#1585;&#1605;%20&#1575;&#1593;&#1578;&#1576;&#1575;&#1585;&#1575;&#1578;%20&#1604;&#1575;&#1610;&#1581;&#1607;%201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پیوست (1)"/>
      <sheetName val="530000-30"/>
      <sheetName val="530000-13"/>
      <sheetName val="550000-2"/>
      <sheetName val="530000-77"/>
    </sheetNames>
    <sheetDataSet>
      <sheetData sheetId="0">
        <row r="7">
          <cell r="E7">
            <v>10656</v>
          </cell>
        </row>
        <row r="8">
          <cell r="E8">
            <v>100000</v>
          </cell>
        </row>
        <row r="9">
          <cell r="E9">
            <v>120000</v>
          </cell>
        </row>
        <row r="10">
          <cell r="E10">
            <v>191086</v>
          </cell>
        </row>
        <row r="11">
          <cell r="E11">
            <v>100000</v>
          </cell>
        </row>
        <row r="12">
          <cell r="E12">
            <v>100000</v>
          </cell>
        </row>
        <row r="13">
          <cell r="E13">
            <v>527150</v>
          </cell>
        </row>
        <row r="14">
          <cell r="E14">
            <v>150000</v>
          </cell>
        </row>
        <row r="15">
          <cell r="E15">
            <v>200000</v>
          </cell>
        </row>
        <row r="16">
          <cell r="E16">
            <v>70000</v>
          </cell>
        </row>
      </sheetData>
      <sheetData sheetId="1">
        <row r="7">
          <cell r="E7">
            <v>1439875</v>
          </cell>
        </row>
      </sheetData>
      <sheetData sheetId="2">
        <row r="7">
          <cell r="E7">
            <v>185792</v>
          </cell>
        </row>
        <row r="8">
          <cell r="E8">
            <v>100000</v>
          </cell>
        </row>
      </sheetData>
      <sheetData sheetId="3">
        <row r="7">
          <cell r="E7">
            <v>200000</v>
          </cell>
        </row>
        <row r="8">
          <cell r="E8">
            <v>300000</v>
          </cell>
        </row>
        <row r="9">
          <cell r="E9">
            <v>159613</v>
          </cell>
        </row>
      </sheetData>
      <sheetData sheetId="4">
        <row r="59">
          <cell r="E59">
            <v>88914</v>
          </cell>
        </row>
        <row r="60">
          <cell r="E60">
            <v>72850</v>
          </cell>
        </row>
        <row r="61">
          <cell r="E61">
            <v>160125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لی 1402-2"/>
      <sheetName val="استانی"/>
      <sheetName val="متمرکز"/>
      <sheetName val="روکش"/>
      <sheetName val="وضعیت-مصوبات سفر"/>
      <sheetName val="وضعیت موافقت نامه ها"/>
      <sheetName val="بند ز تبصره 7"/>
      <sheetName val="پدافند غیرعامل"/>
      <sheetName val="توزیع فصول"/>
      <sheetName val="الویت دار استان گلستان"/>
      <sheetName val="ورزش"/>
      <sheetName val="فصل 7--2 ملی"/>
      <sheetName val="عملکرد ملی"/>
      <sheetName val="عملکرد استان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N9">
            <v>124182</v>
          </cell>
        </row>
        <row r="14">
          <cell r="N14">
            <v>0</v>
          </cell>
        </row>
        <row r="19">
          <cell r="N19">
            <v>6356</v>
          </cell>
        </row>
        <row r="24">
          <cell r="N24">
            <v>156385</v>
          </cell>
        </row>
        <row r="29">
          <cell r="N29">
            <v>0</v>
          </cell>
        </row>
        <row r="34">
          <cell r="N34">
            <v>0</v>
          </cell>
        </row>
        <row r="39">
          <cell r="N39">
            <v>26688</v>
          </cell>
        </row>
        <row r="54">
          <cell r="N54">
            <v>0</v>
          </cell>
        </row>
        <row r="59">
          <cell r="N59">
            <v>0</v>
          </cell>
        </row>
        <row r="69">
          <cell r="N69">
            <v>2079696</v>
          </cell>
        </row>
        <row r="74">
          <cell r="N74">
            <v>0</v>
          </cell>
        </row>
        <row r="79">
          <cell r="N79">
            <v>118746</v>
          </cell>
        </row>
        <row r="84">
          <cell r="N84">
            <v>0</v>
          </cell>
        </row>
        <row r="89">
          <cell r="N89">
            <v>7446</v>
          </cell>
        </row>
        <row r="94">
          <cell r="N94">
            <v>52002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لایحه سال 1403"/>
    </sheetNames>
    <sheetDataSet>
      <sheetData sheetId="0">
        <row r="21">
          <cell r="N21">
            <v>5000000</v>
          </cell>
          <cell r="R21">
            <v>86.320000000000022</v>
          </cell>
        </row>
        <row r="22">
          <cell r="O22">
            <v>3300000</v>
          </cell>
          <cell r="R22">
            <v>18.770000000000003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R57"/>
  <sheetViews>
    <sheetView rightToLeft="1" tabSelected="1" view="pageBreakPreview" zoomScale="40" zoomScaleNormal="70" zoomScaleSheetLayoutView="40" workbookViewId="0">
      <selection activeCell="BV22" sqref="BV22"/>
    </sheetView>
  </sheetViews>
  <sheetFormatPr defaultColWidth="18.42578125" defaultRowHeight="18" x14ac:dyDescent="0.4"/>
  <cols>
    <col min="1" max="1" width="7.28515625" style="1" customWidth="1"/>
    <col min="2" max="2" width="89.140625" style="28" customWidth="1"/>
    <col min="3" max="3" width="30.140625" style="1" customWidth="1"/>
    <col min="4" max="4" width="13.28515625" style="1" hidden="1" customWidth="1"/>
    <col min="5" max="5" width="36" style="1" hidden="1" customWidth="1"/>
    <col min="6" max="6" width="14.42578125" style="1" hidden="1" customWidth="1"/>
    <col min="7" max="7" width="25.85546875" style="1" hidden="1" customWidth="1"/>
    <col min="8" max="11" width="18.85546875" style="1" hidden="1" customWidth="1"/>
    <col min="12" max="17" width="22.5703125" style="1" hidden="1" customWidth="1"/>
    <col min="18" max="18" width="22.28515625" style="1" bestFit="1" customWidth="1"/>
    <col min="19" max="27" width="18.42578125" style="1" hidden="1" customWidth="1"/>
    <col min="28" max="28" width="19.7109375" style="1" hidden="1" customWidth="1"/>
    <col min="29" max="31" width="18.42578125" style="1" hidden="1" customWidth="1"/>
    <col min="32" max="32" width="19.7109375" style="1" hidden="1" customWidth="1"/>
    <col min="33" max="37" width="18.42578125" style="1" hidden="1" customWidth="1"/>
    <col min="38" max="38" width="23.85546875" style="1" customWidth="1"/>
    <col min="39" max="64" width="18.42578125" style="1" hidden="1" customWidth="1"/>
    <col min="65" max="65" width="21" style="1" hidden="1" customWidth="1"/>
    <col min="66" max="67" width="18.42578125" style="1" hidden="1" customWidth="1"/>
    <col min="68" max="69" width="0" style="1" hidden="1" customWidth="1"/>
    <col min="70" max="70" width="20" style="1" bestFit="1" customWidth="1"/>
    <col min="71" max="16384" width="18.42578125" style="1"/>
  </cols>
  <sheetData>
    <row r="1" spans="1:70" ht="31.5" x14ac:dyDescent="0.75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</row>
    <row r="2" spans="1:70" ht="24.75" x14ac:dyDescent="0.6">
      <c r="A2" s="27"/>
      <c r="B2" s="27"/>
      <c r="O2" s="36" t="s">
        <v>0</v>
      </c>
      <c r="P2" s="36"/>
      <c r="Q2" s="36"/>
      <c r="R2" s="36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</row>
    <row r="3" spans="1:70" s="2" customFormat="1" ht="42" customHeight="1" x14ac:dyDescent="0.55000000000000004">
      <c r="A3" s="29" t="s">
        <v>1</v>
      </c>
      <c r="B3" s="30" t="s">
        <v>2</v>
      </c>
      <c r="C3" s="30" t="s">
        <v>3</v>
      </c>
      <c r="D3" s="31" t="s">
        <v>4</v>
      </c>
      <c r="E3" s="32" t="s">
        <v>5</v>
      </c>
      <c r="F3" s="32"/>
      <c r="G3" s="32"/>
      <c r="H3" s="29" t="s">
        <v>6</v>
      </c>
      <c r="I3" s="33" t="s">
        <v>7</v>
      </c>
      <c r="J3" s="33"/>
      <c r="K3" s="33"/>
      <c r="L3" s="33" t="s">
        <v>8</v>
      </c>
      <c r="M3" s="33"/>
      <c r="N3" s="33"/>
      <c r="O3" s="33"/>
      <c r="P3" s="33"/>
      <c r="Q3" s="33"/>
      <c r="R3" s="33"/>
      <c r="S3" s="33" t="s">
        <v>9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 t="s">
        <v>10</v>
      </c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 t="s">
        <v>11</v>
      </c>
      <c r="BK3" s="33"/>
      <c r="BL3" s="33"/>
      <c r="BM3" s="29" t="s">
        <v>12</v>
      </c>
      <c r="BN3" s="29" t="s">
        <v>13</v>
      </c>
      <c r="BO3" s="34"/>
      <c r="BP3" s="34"/>
      <c r="BQ3" s="34"/>
      <c r="BR3" s="30" t="s">
        <v>65</v>
      </c>
    </row>
    <row r="4" spans="1:70" s="3" customFormat="1" ht="24" customHeight="1" x14ac:dyDescent="0.55000000000000004">
      <c r="A4" s="38">
        <v>1</v>
      </c>
      <c r="B4" s="38" t="s">
        <v>14</v>
      </c>
      <c r="C4" s="38">
        <v>1307002055</v>
      </c>
      <c r="D4" s="38" t="s">
        <v>15</v>
      </c>
      <c r="E4" s="39" t="s">
        <v>16</v>
      </c>
      <c r="F4" s="39">
        <v>60</v>
      </c>
      <c r="G4" s="39" t="s">
        <v>17</v>
      </c>
      <c r="H4" s="39">
        <v>3157042</v>
      </c>
      <c r="I4" s="39">
        <v>886468</v>
      </c>
      <c r="J4" s="39">
        <v>620688</v>
      </c>
      <c r="K4" s="39">
        <v>520688</v>
      </c>
      <c r="L4" s="39">
        <v>386000</v>
      </c>
      <c r="M4" s="39">
        <v>250000</v>
      </c>
      <c r="N4" s="39">
        <v>475000</v>
      </c>
      <c r="O4" s="39">
        <v>0</v>
      </c>
      <c r="P4" s="39">
        <v>0</v>
      </c>
      <c r="Q4" s="39">
        <v>0</v>
      </c>
      <c r="R4" s="39">
        <f>SUM(L4:Q4)</f>
        <v>1111000</v>
      </c>
      <c r="S4" s="39">
        <v>0</v>
      </c>
      <c r="T4" s="39">
        <v>0</v>
      </c>
      <c r="U4" s="39">
        <v>0</v>
      </c>
      <c r="V4" s="39">
        <v>120000</v>
      </c>
      <c r="W4" s="39">
        <v>0</v>
      </c>
      <c r="X4" s="39">
        <v>2240</v>
      </c>
      <c r="Y4" s="40">
        <v>300000</v>
      </c>
      <c r="Z4" s="39">
        <f>'[1]پیوست (1)'!$E$7</f>
        <v>10656</v>
      </c>
      <c r="AA4" s="39"/>
      <c r="AB4" s="39"/>
      <c r="AC4" s="39">
        <v>69672</v>
      </c>
      <c r="AD4" s="41">
        <f>'[1]530000-13'!$E$7</f>
        <v>185792</v>
      </c>
      <c r="AE4" s="39"/>
      <c r="AF4" s="39"/>
      <c r="AG4" s="39">
        <v>0</v>
      </c>
      <c r="AH4" s="39">
        <v>0</v>
      </c>
      <c r="AI4" s="39"/>
      <c r="AJ4" s="39"/>
      <c r="AK4" s="39">
        <v>0</v>
      </c>
      <c r="AL4" s="39">
        <f>SUM(S4:AK4)-AD4</f>
        <v>502568</v>
      </c>
      <c r="AM4" s="39">
        <f>AL4-AN4</f>
        <v>382568</v>
      </c>
      <c r="AN4" s="39">
        <f>AG4+W4+V4</f>
        <v>120000</v>
      </c>
      <c r="AO4" s="39">
        <f>AN4+AM4</f>
        <v>502568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 t="e">
        <f>SUM(#REF!)</f>
        <v>#REF!</v>
      </c>
      <c r="BJ4" s="39" t="e">
        <f>BI4-BK4</f>
        <v>#REF!</v>
      </c>
      <c r="BK4" s="39">
        <f>BD4+AT4+AS4</f>
        <v>0</v>
      </c>
      <c r="BL4" s="39" t="e">
        <f>BK4+BJ4</f>
        <v>#REF!</v>
      </c>
      <c r="BM4" s="42">
        <v>7400000</v>
      </c>
      <c r="BN4" s="43">
        <v>99.530000000000015</v>
      </c>
      <c r="BO4" s="44"/>
      <c r="BP4" s="44"/>
      <c r="BQ4" s="44"/>
      <c r="BR4" s="39">
        <f>'[2]عملکرد ملی'!$N$9</f>
        <v>124182</v>
      </c>
    </row>
    <row r="5" spans="1:70" s="3" customFormat="1" ht="24" customHeight="1" x14ac:dyDescent="0.55000000000000004">
      <c r="A5" s="38">
        <v>2</v>
      </c>
      <c r="B5" s="38" t="s">
        <v>18</v>
      </c>
      <c r="C5" s="38">
        <v>1307002077</v>
      </c>
      <c r="D5" s="38" t="s">
        <v>15</v>
      </c>
      <c r="E5" s="39" t="s">
        <v>16</v>
      </c>
      <c r="F5" s="39">
        <v>16</v>
      </c>
      <c r="G5" s="39" t="s">
        <v>17</v>
      </c>
      <c r="H5" s="39">
        <v>416709</v>
      </c>
      <c r="I5" s="39">
        <v>567339</v>
      </c>
      <c r="J5" s="39">
        <v>320386</v>
      </c>
      <c r="K5" s="39">
        <v>320386</v>
      </c>
      <c r="L5" s="39">
        <v>289500</v>
      </c>
      <c r="M5" s="39">
        <v>50000</v>
      </c>
      <c r="N5" s="39">
        <v>0</v>
      </c>
      <c r="O5" s="39">
        <v>0</v>
      </c>
      <c r="P5" s="39">
        <v>0</v>
      </c>
      <c r="Q5" s="39">
        <v>0</v>
      </c>
      <c r="R5" s="39">
        <f t="shared" ref="R5:R9" si="0">SUM(L5:Q5)</f>
        <v>339500</v>
      </c>
      <c r="S5" s="39">
        <v>0</v>
      </c>
      <c r="T5" s="39">
        <v>0</v>
      </c>
      <c r="U5" s="39">
        <v>0</v>
      </c>
      <c r="V5" s="39">
        <v>70000</v>
      </c>
      <c r="W5" s="39">
        <v>0</v>
      </c>
      <c r="X5" s="39">
        <v>4488</v>
      </c>
      <c r="Y5" s="39">
        <v>0</v>
      </c>
      <c r="Z5" s="41">
        <f>'[1]پیوست (1)'!$E$8</f>
        <v>100000</v>
      </c>
      <c r="AA5" s="39">
        <v>0</v>
      </c>
      <c r="AB5" s="39"/>
      <c r="AC5" s="39"/>
      <c r="AD5" s="39"/>
      <c r="AE5" s="39"/>
      <c r="AF5" s="39"/>
      <c r="AG5" s="39">
        <v>0</v>
      </c>
      <c r="AH5" s="39">
        <v>0</v>
      </c>
      <c r="AI5" s="39"/>
      <c r="AJ5" s="39"/>
      <c r="AK5" s="39">
        <v>0</v>
      </c>
      <c r="AL5" s="39">
        <f t="shared" ref="AL5:AL20" si="1">SUM(S5:AK5)</f>
        <v>174488</v>
      </c>
      <c r="AM5" s="39">
        <v>4488</v>
      </c>
      <c r="AN5" s="39">
        <v>70000</v>
      </c>
      <c r="AO5" s="39">
        <f t="shared" ref="AO5:AO9" si="2">AN5+AM5</f>
        <v>74488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 t="e">
        <f>SUM(#REF!)</f>
        <v>#REF!</v>
      </c>
      <c r="BJ5" s="39" t="e">
        <f t="shared" ref="BJ5:BJ9" si="3">BI5-BK5</f>
        <v>#REF!</v>
      </c>
      <c r="BK5" s="39">
        <f t="shared" ref="BK5:BK9" si="4">BD5+AT5+AS5</f>
        <v>0</v>
      </c>
      <c r="BL5" s="39" t="e">
        <f t="shared" ref="BL5:BL9" si="5">BK5+BJ5</f>
        <v>#REF!</v>
      </c>
      <c r="BM5" s="42">
        <v>1572315</v>
      </c>
      <c r="BN5" s="43">
        <v>94.37</v>
      </c>
      <c r="BO5" s="44"/>
      <c r="BP5" s="44"/>
      <c r="BQ5" s="44"/>
      <c r="BR5" s="39">
        <f>'[2]عملکرد ملی'!$N$14</f>
        <v>0</v>
      </c>
    </row>
    <row r="6" spans="1:70" s="3" customFormat="1" ht="24" customHeight="1" x14ac:dyDescent="0.55000000000000004">
      <c r="A6" s="38">
        <v>3</v>
      </c>
      <c r="B6" s="38" t="s">
        <v>19</v>
      </c>
      <c r="C6" s="38">
        <v>1307002083</v>
      </c>
      <c r="D6" s="38" t="s">
        <v>15</v>
      </c>
      <c r="E6" s="39" t="s">
        <v>16</v>
      </c>
      <c r="F6" s="39">
        <v>20</v>
      </c>
      <c r="G6" s="39" t="s">
        <v>17</v>
      </c>
      <c r="H6" s="39">
        <v>629868</v>
      </c>
      <c r="I6" s="39">
        <v>983514</v>
      </c>
      <c r="J6" s="39">
        <v>802981</v>
      </c>
      <c r="K6" s="39">
        <v>492981</v>
      </c>
      <c r="L6" s="39">
        <v>386000</v>
      </c>
      <c r="M6" s="39">
        <v>0</v>
      </c>
      <c r="N6" s="39">
        <v>285000</v>
      </c>
      <c r="O6" s="39">
        <v>0</v>
      </c>
      <c r="P6" s="39">
        <v>0</v>
      </c>
      <c r="Q6" s="39">
        <v>0</v>
      </c>
      <c r="R6" s="39">
        <f t="shared" si="0"/>
        <v>671000</v>
      </c>
      <c r="S6" s="39">
        <v>0</v>
      </c>
      <c r="T6" s="39">
        <v>0</v>
      </c>
      <c r="U6" s="39">
        <v>0</v>
      </c>
      <c r="V6" s="39">
        <v>120000</v>
      </c>
      <c r="W6" s="39">
        <v>0</v>
      </c>
      <c r="X6" s="39">
        <v>1234</v>
      </c>
      <c r="Y6" s="39">
        <v>100000</v>
      </c>
      <c r="Z6" s="41">
        <f>'[1]پیوست (1)'!$E$9</f>
        <v>120000</v>
      </c>
      <c r="AA6" s="39">
        <v>45000</v>
      </c>
      <c r="AB6" s="39"/>
      <c r="AC6" s="39"/>
      <c r="AD6" s="39"/>
      <c r="AE6" s="39"/>
      <c r="AF6" s="39"/>
      <c r="AG6" s="39">
        <v>0</v>
      </c>
      <c r="AH6" s="39">
        <v>0</v>
      </c>
      <c r="AI6" s="39"/>
      <c r="AJ6" s="39"/>
      <c r="AK6" s="39">
        <v>0</v>
      </c>
      <c r="AL6" s="39">
        <f t="shared" si="1"/>
        <v>386234</v>
      </c>
      <c r="AM6" s="39">
        <v>146234</v>
      </c>
      <c r="AN6" s="39">
        <v>120000</v>
      </c>
      <c r="AO6" s="39">
        <f t="shared" si="2"/>
        <v>266234</v>
      </c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 t="e">
        <f>SUM(#REF!)</f>
        <v>#REF!</v>
      </c>
      <c r="BJ6" s="39" t="e">
        <f t="shared" si="3"/>
        <v>#REF!</v>
      </c>
      <c r="BK6" s="39">
        <f t="shared" si="4"/>
        <v>0</v>
      </c>
      <c r="BL6" s="39" t="e">
        <f t="shared" si="5"/>
        <v>#REF!</v>
      </c>
      <c r="BM6" s="42">
        <v>6178849</v>
      </c>
      <c r="BN6" s="43">
        <v>53.70000000000001</v>
      </c>
      <c r="BO6" s="44"/>
      <c r="BP6" s="44"/>
      <c r="BQ6" s="44"/>
      <c r="BR6" s="39">
        <f>'[2]عملکرد ملی'!$N$19</f>
        <v>6356</v>
      </c>
    </row>
    <row r="7" spans="1:70" s="3" customFormat="1" ht="24" customHeight="1" x14ac:dyDescent="0.55000000000000004">
      <c r="A7" s="38">
        <v>4</v>
      </c>
      <c r="B7" s="38" t="s">
        <v>20</v>
      </c>
      <c r="C7" s="38">
        <v>1307002093</v>
      </c>
      <c r="D7" s="38" t="s">
        <v>15</v>
      </c>
      <c r="E7" s="39" t="s">
        <v>21</v>
      </c>
      <c r="F7" s="39">
        <v>5</v>
      </c>
      <c r="G7" s="39" t="s">
        <v>22</v>
      </c>
      <c r="H7" s="39">
        <v>447231.5</v>
      </c>
      <c r="I7" s="39">
        <v>1221838</v>
      </c>
      <c r="J7" s="39">
        <v>1051838</v>
      </c>
      <c r="K7" s="39">
        <v>606838</v>
      </c>
      <c r="L7" s="39">
        <v>579000</v>
      </c>
      <c r="M7" s="39">
        <v>0</v>
      </c>
      <c r="N7" s="39">
        <v>380000</v>
      </c>
      <c r="O7" s="39">
        <v>250000</v>
      </c>
      <c r="P7" s="39">
        <v>0</v>
      </c>
      <c r="Q7" s="39">
        <v>0</v>
      </c>
      <c r="R7" s="39">
        <f t="shared" si="0"/>
        <v>1209000</v>
      </c>
      <c r="S7" s="39">
        <v>0</v>
      </c>
      <c r="T7" s="39">
        <v>0</v>
      </c>
      <c r="U7" s="39">
        <v>0</v>
      </c>
      <c r="V7" s="39">
        <v>120000</v>
      </c>
      <c r="W7" s="39">
        <v>0</v>
      </c>
      <c r="X7" s="39">
        <v>1143</v>
      </c>
      <c r="Y7" s="39">
        <v>300000</v>
      </c>
      <c r="Z7" s="41">
        <f>'[1]پیوست (1)'!$E$10</f>
        <v>191086</v>
      </c>
      <c r="AA7" s="39">
        <v>71657</v>
      </c>
      <c r="AB7" s="39"/>
      <c r="AC7" s="39"/>
      <c r="AD7" s="39"/>
      <c r="AE7" s="41">
        <f>'[1]550000-2'!$E$7</f>
        <v>200000</v>
      </c>
      <c r="AF7" s="41">
        <f>'[1]530000-77'!$E$59</f>
        <v>88914</v>
      </c>
      <c r="AG7" s="41">
        <v>0</v>
      </c>
      <c r="AH7" s="39">
        <v>75000</v>
      </c>
      <c r="AI7" s="39"/>
      <c r="AJ7" s="39"/>
      <c r="AK7" s="39">
        <v>33343</v>
      </c>
      <c r="AL7" s="39">
        <f t="shared" si="1"/>
        <v>1081143</v>
      </c>
      <c r="AM7" s="39">
        <v>481143</v>
      </c>
      <c r="AN7" s="39">
        <v>120000</v>
      </c>
      <c r="AO7" s="39">
        <f t="shared" si="2"/>
        <v>601143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 t="e">
        <f>SUM(#REF!)</f>
        <v>#REF!</v>
      </c>
      <c r="BJ7" s="39" t="e">
        <f t="shared" si="3"/>
        <v>#REF!</v>
      </c>
      <c r="BK7" s="39">
        <f t="shared" si="4"/>
        <v>0</v>
      </c>
      <c r="BL7" s="39" t="e">
        <f t="shared" si="5"/>
        <v>#REF!</v>
      </c>
      <c r="BM7" s="42">
        <v>26800000</v>
      </c>
      <c r="BN7" s="43">
        <v>12.1</v>
      </c>
      <c r="BO7" s="44"/>
      <c r="BP7" s="44"/>
      <c r="BQ7" s="44"/>
      <c r="BR7" s="39">
        <f>'[2]عملکرد ملی'!$N$24</f>
        <v>156385</v>
      </c>
    </row>
    <row r="8" spans="1:70" s="3" customFormat="1" ht="24" customHeight="1" x14ac:dyDescent="0.55000000000000004">
      <c r="A8" s="38">
        <v>5</v>
      </c>
      <c r="B8" s="38" t="s">
        <v>23</v>
      </c>
      <c r="C8" s="38">
        <v>1307002097</v>
      </c>
      <c r="D8" s="38" t="s">
        <v>15</v>
      </c>
      <c r="E8" s="39" t="s">
        <v>24</v>
      </c>
      <c r="F8" s="39">
        <v>3</v>
      </c>
      <c r="G8" s="39" t="s">
        <v>17</v>
      </c>
      <c r="H8" s="39">
        <v>262355.5</v>
      </c>
      <c r="I8" s="39">
        <v>957764</v>
      </c>
      <c r="J8" s="39">
        <v>551518</v>
      </c>
      <c r="K8" s="39">
        <v>541518</v>
      </c>
      <c r="L8" s="39">
        <v>144750</v>
      </c>
      <c r="M8" s="39">
        <v>150000</v>
      </c>
      <c r="N8" s="39">
        <v>190000</v>
      </c>
      <c r="O8" s="39">
        <v>0</v>
      </c>
      <c r="P8" s="39">
        <v>0</v>
      </c>
      <c r="Q8" s="39">
        <v>0</v>
      </c>
      <c r="R8" s="39">
        <f t="shared" si="0"/>
        <v>484750</v>
      </c>
      <c r="S8" s="39">
        <v>0</v>
      </c>
      <c r="T8" s="39">
        <v>0</v>
      </c>
      <c r="U8" s="39">
        <v>0</v>
      </c>
      <c r="V8" s="39">
        <v>0</v>
      </c>
      <c r="W8" s="39">
        <v>50000</v>
      </c>
      <c r="X8" s="39">
        <v>1265</v>
      </c>
      <c r="Y8" s="39">
        <v>0</v>
      </c>
      <c r="Z8" s="41">
        <f>'[1]پیوست (1)'!$E$11</f>
        <v>100000</v>
      </c>
      <c r="AA8" s="39"/>
      <c r="AB8" s="39"/>
      <c r="AC8" s="39"/>
      <c r="AD8" s="39"/>
      <c r="AE8" s="39"/>
      <c r="AF8" s="39"/>
      <c r="AG8" s="39">
        <v>0</v>
      </c>
      <c r="AH8" s="39">
        <v>0</v>
      </c>
      <c r="AI8" s="39"/>
      <c r="AJ8" s="39"/>
      <c r="AK8" s="39">
        <v>0</v>
      </c>
      <c r="AL8" s="39">
        <f t="shared" si="1"/>
        <v>151265</v>
      </c>
      <c r="AM8" s="39">
        <v>1265</v>
      </c>
      <c r="AN8" s="39">
        <v>50000</v>
      </c>
      <c r="AO8" s="39">
        <f t="shared" si="2"/>
        <v>51265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 t="e">
        <f>SUM(#REF!)</f>
        <v>#REF!</v>
      </c>
      <c r="BJ8" s="39" t="e">
        <f t="shared" si="3"/>
        <v>#REF!</v>
      </c>
      <c r="BK8" s="39">
        <f t="shared" si="4"/>
        <v>0</v>
      </c>
      <c r="BL8" s="39" t="e">
        <f t="shared" si="5"/>
        <v>#REF!</v>
      </c>
      <c r="BM8" s="42">
        <v>1970000</v>
      </c>
      <c r="BN8" s="43">
        <v>43.85</v>
      </c>
      <c r="BO8" s="44"/>
      <c r="BP8" s="44"/>
      <c r="BQ8" s="44"/>
      <c r="BR8" s="39">
        <f>'[2]عملکرد ملی'!$N$29</f>
        <v>0</v>
      </c>
    </row>
    <row r="9" spans="1:70" s="3" customFormat="1" ht="24" customHeight="1" x14ac:dyDescent="0.55000000000000004">
      <c r="A9" s="38">
        <v>6</v>
      </c>
      <c r="B9" s="38" t="s">
        <v>25</v>
      </c>
      <c r="C9" s="38">
        <v>1307002110</v>
      </c>
      <c r="D9" s="38" t="s">
        <v>26</v>
      </c>
      <c r="E9" s="39" t="s">
        <v>24</v>
      </c>
      <c r="F9" s="39">
        <v>4</v>
      </c>
      <c r="G9" s="39" t="s">
        <v>22</v>
      </c>
      <c r="H9" s="39">
        <v>38605</v>
      </c>
      <c r="I9" s="39">
        <v>8412</v>
      </c>
      <c r="J9" s="39">
        <v>1554</v>
      </c>
      <c r="K9" s="39">
        <v>1554</v>
      </c>
      <c r="L9" s="39">
        <v>9650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f t="shared" si="0"/>
        <v>9650</v>
      </c>
      <c r="S9" s="39">
        <v>0</v>
      </c>
      <c r="T9" s="39">
        <v>0</v>
      </c>
      <c r="U9" s="39">
        <v>0</v>
      </c>
      <c r="V9" s="39">
        <v>0</v>
      </c>
      <c r="W9" s="41">
        <v>965</v>
      </c>
      <c r="X9" s="39">
        <v>1294</v>
      </c>
      <c r="Y9" s="39">
        <v>0</v>
      </c>
      <c r="Z9" s="45">
        <v>0</v>
      </c>
      <c r="AA9" s="39"/>
      <c r="AB9" s="39"/>
      <c r="AC9" s="39"/>
      <c r="AD9" s="39"/>
      <c r="AE9" s="39"/>
      <c r="AF9" s="39"/>
      <c r="AG9" s="39">
        <v>0</v>
      </c>
      <c r="AH9" s="39">
        <v>0</v>
      </c>
      <c r="AI9" s="39"/>
      <c r="AJ9" s="39"/>
      <c r="AK9" s="39">
        <v>0</v>
      </c>
      <c r="AL9" s="39">
        <f t="shared" si="1"/>
        <v>2259</v>
      </c>
      <c r="AM9" s="39">
        <v>1294</v>
      </c>
      <c r="AN9" s="39"/>
      <c r="AO9" s="39">
        <f t="shared" si="2"/>
        <v>1294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 t="e">
        <f>SUM(#REF!)</f>
        <v>#REF!</v>
      </c>
      <c r="BJ9" s="39" t="e">
        <f t="shared" si="3"/>
        <v>#REF!</v>
      </c>
      <c r="BK9" s="39">
        <f t="shared" si="4"/>
        <v>0</v>
      </c>
      <c r="BL9" s="39" t="e">
        <f t="shared" si="5"/>
        <v>#REF!</v>
      </c>
      <c r="BM9" s="42">
        <v>8200000</v>
      </c>
      <c r="BN9" s="43">
        <v>3.31</v>
      </c>
      <c r="BO9" s="44"/>
      <c r="BP9" s="44"/>
      <c r="BQ9" s="44"/>
      <c r="BR9" s="39">
        <f>'[2]عملکرد ملی'!$N$34</f>
        <v>0</v>
      </c>
    </row>
    <row r="10" spans="1:70" s="3" customFormat="1" ht="24" customHeight="1" x14ac:dyDescent="0.55000000000000004">
      <c r="A10" s="38">
        <v>7</v>
      </c>
      <c r="B10" s="38" t="s">
        <v>27</v>
      </c>
      <c r="C10" s="38">
        <v>1307002184</v>
      </c>
      <c r="D10" s="38" t="s">
        <v>26</v>
      </c>
      <c r="E10" s="39" t="s">
        <v>28</v>
      </c>
      <c r="F10" s="39">
        <v>14100</v>
      </c>
      <c r="G10" s="39" t="s">
        <v>29</v>
      </c>
      <c r="H10" s="39">
        <v>977491</v>
      </c>
      <c r="I10" s="39">
        <v>336468</v>
      </c>
      <c r="J10" s="39">
        <v>264349</v>
      </c>
      <c r="K10" s="39">
        <v>264349</v>
      </c>
      <c r="L10" s="39">
        <v>289500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f t="shared" ref="R10:R20" si="6">SUM(L10:Q10)</f>
        <v>289500</v>
      </c>
      <c r="S10" s="39">
        <v>0</v>
      </c>
      <c r="T10" s="39">
        <v>0</v>
      </c>
      <c r="U10" s="39">
        <v>50000</v>
      </c>
      <c r="V10" s="39">
        <v>0</v>
      </c>
      <c r="W10" s="41">
        <v>96</v>
      </c>
      <c r="X10" s="39">
        <v>3623</v>
      </c>
      <c r="Y10" s="45">
        <v>0</v>
      </c>
      <c r="Z10" s="41">
        <f>'[1]پیوست (1)'!$E$12</f>
        <v>100000</v>
      </c>
      <c r="AA10" s="45"/>
      <c r="AB10" s="45"/>
      <c r="AC10" s="45"/>
      <c r="AD10" s="45"/>
      <c r="AE10" s="45"/>
      <c r="AF10" s="45"/>
      <c r="AG10" s="45">
        <v>0</v>
      </c>
      <c r="AH10" s="45">
        <v>0</v>
      </c>
      <c r="AI10" s="45"/>
      <c r="AJ10" s="45"/>
      <c r="AK10" s="45">
        <v>0</v>
      </c>
      <c r="AL10" s="39">
        <f t="shared" si="1"/>
        <v>153719</v>
      </c>
      <c r="AM10" s="39">
        <v>53623</v>
      </c>
      <c r="AN10" s="39">
        <v>0</v>
      </c>
      <c r="AO10" s="39">
        <f t="shared" ref="AO10:AO13" si="7">AN10+AM10</f>
        <v>53623</v>
      </c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 t="e">
        <f>SUM(#REF!)</f>
        <v>#REF!</v>
      </c>
      <c r="BJ10" s="39" t="e">
        <f t="shared" ref="BJ10:BJ13" si="8">BI10-BK10</f>
        <v>#REF!</v>
      </c>
      <c r="BK10" s="39">
        <f t="shared" ref="BK10:BK13" si="9">BD10+AT10+AS10</f>
        <v>0</v>
      </c>
      <c r="BL10" s="39" t="e">
        <f t="shared" ref="BL10:BL13" si="10">BK10+BJ10</f>
        <v>#REF!</v>
      </c>
      <c r="BM10" s="42">
        <v>4500000</v>
      </c>
      <c r="BN10" s="43">
        <v>74.750000000000014</v>
      </c>
      <c r="BO10" s="44"/>
      <c r="BP10" s="44"/>
      <c r="BQ10" s="44"/>
      <c r="BR10" s="39">
        <f>'[2]عملکرد ملی'!$N$39</f>
        <v>26688</v>
      </c>
    </row>
    <row r="11" spans="1:70" s="3" customFormat="1" ht="24" customHeight="1" x14ac:dyDescent="0.55000000000000004">
      <c r="A11" s="38">
        <v>8</v>
      </c>
      <c r="B11" s="38" t="s">
        <v>30</v>
      </c>
      <c r="C11" s="38">
        <v>1307002185</v>
      </c>
      <c r="D11" s="38" t="s">
        <v>26</v>
      </c>
      <c r="E11" s="39" t="s">
        <v>31</v>
      </c>
      <c r="F11" s="39">
        <v>14100</v>
      </c>
      <c r="G11" s="39" t="s">
        <v>32</v>
      </c>
      <c r="H11" s="39">
        <v>2621094</v>
      </c>
      <c r="I11" s="39">
        <v>2946834</v>
      </c>
      <c r="J11" s="39">
        <v>2946000</v>
      </c>
      <c r="K11" s="39">
        <v>650000</v>
      </c>
      <c r="L11" s="39">
        <v>960</v>
      </c>
      <c r="M11" s="39">
        <v>0</v>
      </c>
      <c r="N11" s="39">
        <v>0</v>
      </c>
      <c r="O11" s="39">
        <v>0</v>
      </c>
      <c r="P11" s="39">
        <v>0</v>
      </c>
      <c r="Q11" s="39">
        <v>4957200</v>
      </c>
      <c r="R11" s="39">
        <f t="shared" si="6"/>
        <v>4958160</v>
      </c>
      <c r="S11" s="39">
        <v>0</v>
      </c>
      <c r="T11" s="39">
        <v>0</v>
      </c>
      <c r="U11" s="39">
        <v>0</v>
      </c>
      <c r="V11" s="39">
        <v>0</v>
      </c>
      <c r="W11" s="45">
        <v>0</v>
      </c>
      <c r="X11" s="39"/>
      <c r="Y11" s="45">
        <v>0</v>
      </c>
      <c r="Z11" s="41">
        <v>0</v>
      </c>
      <c r="AA11" s="45"/>
      <c r="AB11" s="45"/>
      <c r="AC11" s="45"/>
      <c r="AD11" s="45"/>
      <c r="AE11" s="45"/>
      <c r="AF11" s="45"/>
      <c r="AG11" s="45">
        <v>0</v>
      </c>
      <c r="AH11" s="45">
        <v>0</v>
      </c>
      <c r="AI11" s="45"/>
      <c r="AJ11" s="45"/>
      <c r="AK11" s="45">
        <v>0</v>
      </c>
      <c r="AL11" s="39">
        <f t="shared" si="1"/>
        <v>0</v>
      </c>
      <c r="AM11" s="39">
        <v>0</v>
      </c>
      <c r="AN11" s="39"/>
      <c r="AO11" s="39">
        <f t="shared" si="7"/>
        <v>0</v>
      </c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 t="e">
        <f>SUM(#REF!)</f>
        <v>#REF!</v>
      </c>
      <c r="BJ11" s="39" t="e">
        <f t="shared" si="8"/>
        <v>#REF!</v>
      </c>
      <c r="BK11" s="39">
        <f t="shared" si="9"/>
        <v>0</v>
      </c>
      <c r="BL11" s="39" t="e">
        <f t="shared" si="10"/>
        <v>#REF!</v>
      </c>
      <c r="BM11" s="42">
        <v>0</v>
      </c>
      <c r="BN11" s="43">
        <v>10.899999999999999</v>
      </c>
      <c r="BO11" s="44"/>
      <c r="BP11" s="44"/>
      <c r="BQ11" s="44"/>
      <c r="BR11" s="39">
        <v>0</v>
      </c>
    </row>
    <row r="12" spans="1:70" s="3" customFormat="1" ht="24" customHeight="1" x14ac:dyDescent="0.55000000000000004">
      <c r="A12" s="38">
        <v>9</v>
      </c>
      <c r="B12" s="38" t="s">
        <v>33</v>
      </c>
      <c r="C12" s="38">
        <v>1307002208</v>
      </c>
      <c r="D12" s="38" t="s">
        <v>15</v>
      </c>
      <c r="E12" s="39" t="s">
        <v>34</v>
      </c>
      <c r="F12" s="39">
        <v>30000</v>
      </c>
      <c r="G12" s="39" t="s">
        <v>29</v>
      </c>
      <c r="H12" s="39">
        <v>34967</v>
      </c>
      <c r="I12" s="39">
        <v>4205</v>
      </c>
      <c r="J12" s="39">
        <v>1630</v>
      </c>
      <c r="K12" s="39">
        <v>1630</v>
      </c>
      <c r="L12" s="39">
        <v>4820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f t="shared" si="6"/>
        <v>4820</v>
      </c>
      <c r="S12" s="39">
        <v>0</v>
      </c>
      <c r="T12" s="39">
        <v>0</v>
      </c>
      <c r="U12" s="39">
        <v>0</v>
      </c>
      <c r="V12" s="39">
        <v>0</v>
      </c>
      <c r="W12" s="41">
        <v>482</v>
      </c>
      <c r="X12" s="39">
        <v>1358</v>
      </c>
      <c r="Y12" s="45">
        <v>0</v>
      </c>
      <c r="Z12" s="41">
        <v>0</v>
      </c>
      <c r="AA12" s="45"/>
      <c r="AB12" s="45"/>
      <c r="AC12" s="45"/>
      <c r="AD12" s="45"/>
      <c r="AE12" s="45"/>
      <c r="AF12" s="45"/>
      <c r="AG12" s="45">
        <v>0</v>
      </c>
      <c r="AH12" s="45">
        <v>0</v>
      </c>
      <c r="AI12" s="45"/>
      <c r="AJ12" s="45"/>
      <c r="AK12" s="45">
        <v>0</v>
      </c>
      <c r="AL12" s="39">
        <f t="shared" si="1"/>
        <v>1840</v>
      </c>
      <c r="AM12" s="39">
        <v>1358</v>
      </c>
      <c r="AN12" s="39"/>
      <c r="AO12" s="39">
        <f t="shared" si="7"/>
        <v>1358</v>
      </c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 t="e">
        <f>SUM(#REF!)</f>
        <v>#REF!</v>
      </c>
      <c r="BJ12" s="39" t="e">
        <f t="shared" si="8"/>
        <v>#REF!</v>
      </c>
      <c r="BK12" s="39">
        <f t="shared" si="9"/>
        <v>0</v>
      </c>
      <c r="BL12" s="39" t="e">
        <f t="shared" si="10"/>
        <v>#REF!</v>
      </c>
      <c r="BM12" s="42">
        <v>15000000</v>
      </c>
      <c r="BN12" s="43">
        <v>2.1999999999999997</v>
      </c>
      <c r="BO12" s="44"/>
      <c r="BP12" s="44"/>
      <c r="BQ12" s="44"/>
      <c r="BR12" s="39">
        <f>'[2]عملکرد ملی'!$N$54</f>
        <v>0</v>
      </c>
    </row>
    <row r="13" spans="1:70" s="3" customFormat="1" ht="24" customHeight="1" x14ac:dyDescent="0.55000000000000004">
      <c r="A13" s="38">
        <v>10</v>
      </c>
      <c r="B13" s="38" t="s">
        <v>35</v>
      </c>
      <c r="C13" s="38">
        <v>1307002231</v>
      </c>
      <c r="D13" s="38" t="s">
        <v>15</v>
      </c>
      <c r="E13" s="39" t="s">
        <v>36</v>
      </c>
      <c r="F13" s="39">
        <v>280000</v>
      </c>
      <c r="G13" s="39" t="s">
        <v>29</v>
      </c>
      <c r="H13" s="39">
        <v>1779809.5</v>
      </c>
      <c r="I13" s="39">
        <v>336468</v>
      </c>
      <c r="J13" s="39">
        <v>333420</v>
      </c>
      <c r="K13" s="39">
        <v>333420</v>
      </c>
      <c r="L13" s="39">
        <v>772000</v>
      </c>
      <c r="M13" s="39">
        <v>0</v>
      </c>
      <c r="N13" s="39">
        <v>380000</v>
      </c>
      <c r="O13" s="39">
        <v>300000</v>
      </c>
      <c r="P13" s="39">
        <v>0</v>
      </c>
      <c r="Q13" s="39">
        <v>0</v>
      </c>
      <c r="R13" s="39">
        <f t="shared" si="6"/>
        <v>1452000</v>
      </c>
      <c r="S13" s="39">
        <v>0</v>
      </c>
      <c r="T13" s="39">
        <v>0</v>
      </c>
      <c r="U13" s="39">
        <v>0</v>
      </c>
      <c r="V13" s="39">
        <v>350000</v>
      </c>
      <c r="W13" s="45">
        <v>0</v>
      </c>
      <c r="X13" s="39">
        <v>2850</v>
      </c>
      <c r="Y13" s="45">
        <v>0</v>
      </c>
      <c r="Z13" s="41">
        <f>'[1]پیوست (1)'!$E$13</f>
        <v>527150</v>
      </c>
      <c r="AA13" s="45"/>
      <c r="AB13" s="45"/>
      <c r="AC13" s="45"/>
      <c r="AD13" s="45"/>
      <c r="AE13" s="41">
        <f>'[1]550000-2'!$E$8</f>
        <v>300000</v>
      </c>
      <c r="AF13" s="41">
        <f>'[1]530000-77'!$E$60</f>
        <v>72850</v>
      </c>
      <c r="AG13" s="45">
        <v>0</v>
      </c>
      <c r="AH13" s="45">
        <v>0</v>
      </c>
      <c r="AI13" s="45"/>
      <c r="AJ13" s="45"/>
      <c r="AK13" s="45">
        <v>0</v>
      </c>
      <c r="AL13" s="39">
        <f t="shared" si="1"/>
        <v>1252850</v>
      </c>
      <c r="AM13" s="39">
        <v>2850</v>
      </c>
      <c r="AN13" s="39">
        <v>350000</v>
      </c>
      <c r="AO13" s="39">
        <f t="shared" si="7"/>
        <v>352850</v>
      </c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 t="e">
        <f>SUM(#REF!)</f>
        <v>#REF!</v>
      </c>
      <c r="BJ13" s="39" t="e">
        <f t="shared" si="8"/>
        <v>#REF!</v>
      </c>
      <c r="BK13" s="39">
        <f t="shared" si="9"/>
        <v>0</v>
      </c>
      <c r="BL13" s="39" t="e">
        <f t="shared" si="10"/>
        <v>#REF!</v>
      </c>
      <c r="BM13" s="42">
        <v>15000000</v>
      </c>
      <c r="BN13" s="43">
        <v>37.53</v>
      </c>
      <c r="BO13" s="44"/>
      <c r="BP13" s="44"/>
      <c r="BQ13" s="44"/>
      <c r="BR13" s="39">
        <f>'[2]عملکرد ملی'!$N$59</f>
        <v>0</v>
      </c>
    </row>
    <row r="14" spans="1:70" s="3" customFormat="1" ht="24" customHeight="1" x14ac:dyDescent="0.55000000000000004">
      <c r="A14" s="38">
        <v>11</v>
      </c>
      <c r="B14" s="38" t="s">
        <v>37</v>
      </c>
      <c r="C14" s="38">
        <v>1307003023</v>
      </c>
      <c r="D14" s="38" t="s">
        <v>15</v>
      </c>
      <c r="E14" s="39" t="s">
        <v>24</v>
      </c>
      <c r="F14" s="39">
        <v>19</v>
      </c>
      <c r="G14" s="39" t="s">
        <v>17</v>
      </c>
      <c r="H14" s="39">
        <v>76136</v>
      </c>
      <c r="I14" s="39">
        <v>9344.4444444444453</v>
      </c>
      <c r="J14" s="39">
        <v>0</v>
      </c>
      <c r="K14" s="39">
        <v>0</v>
      </c>
      <c r="L14" s="39">
        <v>4820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f t="shared" si="6"/>
        <v>4820</v>
      </c>
      <c r="S14" s="39">
        <v>0</v>
      </c>
      <c r="T14" s="39">
        <v>0</v>
      </c>
      <c r="U14" s="39">
        <v>0</v>
      </c>
      <c r="V14" s="39">
        <v>0</v>
      </c>
      <c r="W14" s="41">
        <v>482</v>
      </c>
      <c r="X14" s="39">
        <v>0</v>
      </c>
      <c r="Y14" s="39">
        <v>0</v>
      </c>
      <c r="Z14" s="45">
        <v>0</v>
      </c>
      <c r="AA14" s="45"/>
      <c r="AB14" s="45"/>
      <c r="AC14" s="45"/>
      <c r="AD14" s="45"/>
      <c r="AE14" s="45"/>
      <c r="AF14" s="45"/>
      <c r="AG14" s="45">
        <v>0</v>
      </c>
      <c r="AH14" s="45">
        <v>0</v>
      </c>
      <c r="AI14" s="45"/>
      <c r="AJ14" s="45"/>
      <c r="AK14" s="45">
        <v>0</v>
      </c>
      <c r="AL14" s="39">
        <f t="shared" si="1"/>
        <v>482</v>
      </c>
      <c r="AM14" s="39">
        <v>0</v>
      </c>
      <c r="AN14" s="39"/>
      <c r="AO14" s="39">
        <f t="shared" ref="AO14:AO19" si="11">AN14+AM14</f>
        <v>0</v>
      </c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 t="e">
        <f>SUM(#REF!)</f>
        <v>#REF!</v>
      </c>
      <c r="BJ14" s="39" t="e">
        <f t="shared" ref="BJ14:BJ19" si="12">BI14-BK14</f>
        <v>#REF!</v>
      </c>
      <c r="BK14" s="39">
        <f t="shared" ref="BK14:BK19" si="13">BD14+AT14+AS14</f>
        <v>0</v>
      </c>
      <c r="BL14" s="39" t="e">
        <f t="shared" ref="BL14:BL19" si="14">BK14+BJ14</f>
        <v>#REF!</v>
      </c>
      <c r="BM14" s="42">
        <v>10000000</v>
      </c>
      <c r="BN14" s="43">
        <v>4.3599999999999994</v>
      </c>
      <c r="BO14" s="44"/>
      <c r="BP14" s="44"/>
      <c r="BQ14" s="44"/>
      <c r="BR14" s="39">
        <v>0</v>
      </c>
    </row>
    <row r="15" spans="1:70" s="3" customFormat="1" ht="24" customHeight="1" x14ac:dyDescent="0.55000000000000004">
      <c r="A15" s="38">
        <v>12</v>
      </c>
      <c r="B15" s="38" t="s">
        <v>38</v>
      </c>
      <c r="C15" s="38">
        <v>1307003096</v>
      </c>
      <c r="D15" s="38" t="s">
        <v>26</v>
      </c>
      <c r="E15" s="39" t="s">
        <v>39</v>
      </c>
      <c r="F15" s="39">
        <v>175</v>
      </c>
      <c r="G15" s="39" t="s">
        <v>17</v>
      </c>
      <c r="H15" s="39">
        <v>11835893.5</v>
      </c>
      <c r="I15" s="39">
        <v>6666925</v>
      </c>
      <c r="J15" s="39">
        <v>5401013</v>
      </c>
      <c r="K15" s="39">
        <v>4636013</v>
      </c>
      <c r="L15" s="39">
        <v>1640500</v>
      </c>
      <c r="M15" s="39">
        <v>0</v>
      </c>
      <c r="N15" s="39">
        <v>1425000</v>
      </c>
      <c r="O15" s="39">
        <v>500000</v>
      </c>
      <c r="P15" s="39">
        <v>200000</v>
      </c>
      <c r="Q15" s="39">
        <v>0</v>
      </c>
      <c r="R15" s="39">
        <f>SUM(L15:Q15)</f>
        <v>3765500</v>
      </c>
      <c r="S15" s="39">
        <v>289219</v>
      </c>
      <c r="T15" s="39">
        <v>1510781</v>
      </c>
      <c r="U15" s="39">
        <v>0</v>
      </c>
      <c r="V15" s="39">
        <v>0</v>
      </c>
      <c r="W15" s="39">
        <v>0</v>
      </c>
      <c r="X15" s="39">
        <v>4844</v>
      </c>
      <c r="Y15" s="39">
        <v>65156</v>
      </c>
      <c r="Z15" s="45">
        <v>0</v>
      </c>
      <c r="AA15" s="45"/>
      <c r="AB15" s="41">
        <f>'[1]530000-30'!$E$7</f>
        <v>1439875</v>
      </c>
      <c r="AC15" s="41"/>
      <c r="AD15" s="41"/>
      <c r="AE15" s="41"/>
      <c r="AF15" s="41">
        <f>'[1]530000-77'!$E$61</f>
        <v>160125</v>
      </c>
      <c r="AG15" s="39">
        <v>200000</v>
      </c>
      <c r="AH15" s="39">
        <v>0</v>
      </c>
      <c r="AI15" s="41">
        <v>500000</v>
      </c>
      <c r="AJ15" s="39">
        <v>1224844</v>
      </c>
      <c r="AK15" s="39">
        <f>60045</f>
        <v>60045</v>
      </c>
      <c r="AL15" s="39">
        <f t="shared" si="1"/>
        <v>5454889</v>
      </c>
      <c r="AM15" s="39">
        <v>3154889</v>
      </c>
      <c r="AN15" s="39">
        <v>200000</v>
      </c>
      <c r="AO15" s="39">
        <f t="shared" si="11"/>
        <v>3354889</v>
      </c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 t="e">
        <f>SUM(#REF!)</f>
        <v>#REF!</v>
      </c>
      <c r="BJ15" s="39" t="e">
        <f t="shared" si="12"/>
        <v>#REF!</v>
      </c>
      <c r="BK15" s="39">
        <f t="shared" si="13"/>
        <v>0</v>
      </c>
      <c r="BL15" s="39" t="e">
        <f t="shared" si="14"/>
        <v>#REF!</v>
      </c>
      <c r="BM15" s="42">
        <v>57000000</v>
      </c>
      <c r="BN15" s="43">
        <v>74.75</v>
      </c>
      <c r="BO15" s="44"/>
      <c r="BP15" s="44"/>
      <c r="BQ15" s="44"/>
      <c r="BR15" s="39">
        <f>'[2]عملکرد ملی'!$N$69</f>
        <v>2079696</v>
      </c>
    </row>
    <row r="16" spans="1:70" s="3" customFormat="1" ht="24" customHeight="1" x14ac:dyDescent="0.55000000000000004">
      <c r="A16" s="38">
        <v>13</v>
      </c>
      <c r="B16" s="38" t="s">
        <v>40</v>
      </c>
      <c r="C16" s="38">
        <v>1307003109</v>
      </c>
      <c r="D16" s="38" t="s">
        <v>15</v>
      </c>
      <c r="E16" s="39" t="s">
        <v>41</v>
      </c>
      <c r="F16" s="39">
        <v>55</v>
      </c>
      <c r="G16" s="39" t="s">
        <v>17</v>
      </c>
      <c r="H16" s="39">
        <v>895112</v>
      </c>
      <c r="I16" s="39">
        <v>42059</v>
      </c>
      <c r="J16" s="39">
        <v>3778</v>
      </c>
      <c r="K16" s="39">
        <v>3778</v>
      </c>
      <c r="L16" s="39">
        <v>48250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f t="shared" si="6"/>
        <v>48250</v>
      </c>
      <c r="S16" s="39">
        <v>0</v>
      </c>
      <c r="T16" s="39">
        <v>0</v>
      </c>
      <c r="U16" s="39">
        <v>0</v>
      </c>
      <c r="V16" s="39">
        <v>0</v>
      </c>
      <c r="W16" s="39">
        <v>4825</v>
      </c>
      <c r="X16" s="39">
        <v>1898</v>
      </c>
      <c r="Y16" s="39">
        <v>0</v>
      </c>
      <c r="Z16" s="45">
        <v>0</v>
      </c>
      <c r="AA16" s="45"/>
      <c r="AB16" s="41"/>
      <c r="AC16" s="41"/>
      <c r="AD16" s="41"/>
      <c r="AE16" s="41"/>
      <c r="AF16" s="45"/>
      <c r="AG16" s="45">
        <v>0</v>
      </c>
      <c r="AH16" s="45">
        <v>0</v>
      </c>
      <c r="AI16" s="45"/>
      <c r="AJ16" s="45"/>
      <c r="AK16" s="45">
        <v>0</v>
      </c>
      <c r="AL16" s="39">
        <f t="shared" si="1"/>
        <v>6723</v>
      </c>
      <c r="AM16" s="39">
        <v>1898</v>
      </c>
      <c r="AN16" s="39">
        <v>4825</v>
      </c>
      <c r="AO16" s="39">
        <f t="shared" si="11"/>
        <v>6723</v>
      </c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 t="e">
        <f>SUM(#REF!)</f>
        <v>#REF!</v>
      </c>
      <c r="BJ16" s="39" t="e">
        <f t="shared" si="12"/>
        <v>#REF!</v>
      </c>
      <c r="BK16" s="39">
        <f t="shared" si="13"/>
        <v>0</v>
      </c>
      <c r="BL16" s="39" t="e">
        <f t="shared" si="14"/>
        <v>#REF!</v>
      </c>
      <c r="BM16" s="42">
        <v>20000000</v>
      </c>
      <c r="BN16" s="43">
        <v>99.7</v>
      </c>
      <c r="BO16" s="44"/>
      <c r="BP16" s="44"/>
      <c r="BQ16" s="44"/>
      <c r="BR16" s="39">
        <f>'[2]عملکرد ملی'!$N$74</f>
        <v>0</v>
      </c>
    </row>
    <row r="17" spans="1:70" s="3" customFormat="1" ht="24" customHeight="1" x14ac:dyDescent="0.55000000000000004">
      <c r="A17" s="38">
        <v>14</v>
      </c>
      <c r="B17" s="38" t="s">
        <v>42</v>
      </c>
      <c r="C17" s="38">
        <v>1307003112</v>
      </c>
      <c r="D17" s="38" t="s">
        <v>26</v>
      </c>
      <c r="E17" s="39" t="s">
        <v>43</v>
      </c>
      <c r="F17" s="39">
        <v>17</v>
      </c>
      <c r="G17" s="39" t="s">
        <v>17</v>
      </c>
      <c r="H17" s="39">
        <v>596393.5</v>
      </c>
      <c r="I17" s="39">
        <v>1148012</v>
      </c>
      <c r="J17" s="39">
        <v>978012</v>
      </c>
      <c r="K17" s="39">
        <v>978012</v>
      </c>
      <c r="L17" s="39">
        <v>289500</v>
      </c>
      <c r="M17" s="39">
        <v>150000</v>
      </c>
      <c r="N17" s="39">
        <v>285000</v>
      </c>
      <c r="O17" s="39">
        <v>200000</v>
      </c>
      <c r="P17" s="39">
        <v>0</v>
      </c>
      <c r="Q17" s="39">
        <v>0</v>
      </c>
      <c r="R17" s="39">
        <f t="shared" si="6"/>
        <v>924500</v>
      </c>
      <c r="S17" s="39">
        <v>0</v>
      </c>
      <c r="T17" s="39">
        <v>0</v>
      </c>
      <c r="U17" s="39">
        <v>0</v>
      </c>
      <c r="V17" s="39">
        <v>28950</v>
      </c>
      <c r="W17" s="39">
        <v>0</v>
      </c>
      <c r="X17" s="39">
        <v>1534</v>
      </c>
      <c r="Y17" s="39">
        <v>299516</v>
      </c>
      <c r="Z17" s="45">
        <v>0</v>
      </c>
      <c r="AA17" s="45"/>
      <c r="AB17" s="41"/>
      <c r="AC17" s="41">
        <f>'[1]530000-13'!$E$8</f>
        <v>100000</v>
      </c>
      <c r="AD17" s="41"/>
      <c r="AE17" s="41">
        <f>'[1]550000-2'!$E$9</f>
        <v>159613</v>
      </c>
      <c r="AF17" s="45"/>
      <c r="AG17" s="45">
        <v>0</v>
      </c>
      <c r="AH17" s="39">
        <v>59855</v>
      </c>
      <c r="AI17" s="39"/>
      <c r="AJ17" s="39"/>
      <c r="AK17" s="45">
        <v>0</v>
      </c>
      <c r="AL17" s="39">
        <f t="shared" si="1"/>
        <v>649468</v>
      </c>
      <c r="AM17" s="39">
        <v>360905</v>
      </c>
      <c r="AN17" s="39">
        <v>28950</v>
      </c>
      <c r="AO17" s="39">
        <f t="shared" si="11"/>
        <v>389855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 t="e">
        <f>SUM(#REF!)</f>
        <v>#REF!</v>
      </c>
      <c r="BJ17" s="39" t="e">
        <f t="shared" si="12"/>
        <v>#REF!</v>
      </c>
      <c r="BK17" s="39">
        <f t="shared" si="13"/>
        <v>0</v>
      </c>
      <c r="BL17" s="39" t="e">
        <f t="shared" si="14"/>
        <v>#REF!</v>
      </c>
      <c r="BM17" s="42">
        <v>25000000</v>
      </c>
      <c r="BN17" s="43">
        <v>40.22</v>
      </c>
      <c r="BO17" s="44"/>
      <c r="BP17" s="44"/>
      <c r="BQ17" s="44"/>
      <c r="BR17" s="39">
        <f>'[2]عملکرد ملی'!$N$79</f>
        <v>118746</v>
      </c>
    </row>
    <row r="18" spans="1:70" s="3" customFormat="1" ht="24" customHeight="1" x14ac:dyDescent="0.55000000000000004">
      <c r="A18" s="38">
        <v>15</v>
      </c>
      <c r="B18" s="38" t="s">
        <v>44</v>
      </c>
      <c r="C18" s="38">
        <v>1307003174</v>
      </c>
      <c r="D18" s="38" t="s">
        <v>26</v>
      </c>
      <c r="E18" s="39" t="s">
        <v>45</v>
      </c>
      <c r="F18" s="39">
        <v>13</v>
      </c>
      <c r="G18" s="39" t="s">
        <v>17</v>
      </c>
      <c r="H18" s="39">
        <v>128838</v>
      </c>
      <c r="I18" s="39">
        <v>320000</v>
      </c>
      <c r="J18" s="39">
        <v>210000</v>
      </c>
      <c r="K18" s="39">
        <v>210000</v>
      </c>
      <c r="L18" s="39">
        <v>386000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f t="shared" si="6"/>
        <v>386000</v>
      </c>
      <c r="S18" s="39">
        <v>0</v>
      </c>
      <c r="T18" s="39">
        <v>0</v>
      </c>
      <c r="U18" s="39">
        <v>0</v>
      </c>
      <c r="V18" s="39">
        <v>38600</v>
      </c>
      <c r="W18" s="39">
        <v>0</v>
      </c>
      <c r="X18" s="39">
        <v>0</v>
      </c>
      <c r="Y18" s="39">
        <v>0</v>
      </c>
      <c r="Z18" s="41">
        <f>'[1]پیوست (1)'!$E$14</f>
        <v>150000</v>
      </c>
      <c r="AA18" s="45"/>
      <c r="AB18" s="45"/>
      <c r="AC18" s="45"/>
      <c r="AD18" s="45"/>
      <c r="AE18" s="45"/>
      <c r="AF18" s="45"/>
      <c r="AG18" s="45">
        <v>0</v>
      </c>
      <c r="AH18" s="45">
        <v>0</v>
      </c>
      <c r="AI18" s="45"/>
      <c r="AJ18" s="45"/>
      <c r="AK18" s="45">
        <v>0</v>
      </c>
      <c r="AL18" s="39">
        <f t="shared" si="1"/>
        <v>188600</v>
      </c>
      <c r="AM18" s="39">
        <v>0</v>
      </c>
      <c r="AN18" s="39">
        <v>38600</v>
      </c>
      <c r="AO18" s="39">
        <f t="shared" si="11"/>
        <v>38600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 t="e">
        <f>SUM(#REF!)</f>
        <v>#REF!</v>
      </c>
      <c r="BJ18" s="39" t="e">
        <f t="shared" si="12"/>
        <v>#REF!</v>
      </c>
      <c r="BK18" s="39">
        <f t="shared" si="13"/>
        <v>0</v>
      </c>
      <c r="BL18" s="39" t="e">
        <f t="shared" si="14"/>
        <v>#REF!</v>
      </c>
      <c r="BM18" s="42">
        <v>15631501</v>
      </c>
      <c r="BN18" s="43">
        <v>2.7</v>
      </c>
      <c r="BO18" s="44"/>
      <c r="BP18" s="44"/>
      <c r="BQ18" s="44"/>
      <c r="BR18" s="39">
        <f>'[2]عملکرد ملی'!$N$84</f>
        <v>0</v>
      </c>
    </row>
    <row r="19" spans="1:70" s="3" customFormat="1" ht="24" customHeight="1" x14ac:dyDescent="0.55000000000000004">
      <c r="A19" s="38">
        <v>18</v>
      </c>
      <c r="B19" s="38" t="s">
        <v>46</v>
      </c>
      <c r="C19" s="38">
        <v>1307006037</v>
      </c>
      <c r="D19" s="38" t="s">
        <v>26</v>
      </c>
      <c r="E19" s="46" t="s">
        <v>47</v>
      </c>
      <c r="F19" s="46" t="s">
        <v>48</v>
      </c>
      <c r="G19" s="46" t="s">
        <v>49</v>
      </c>
      <c r="H19" s="39">
        <v>542675.5</v>
      </c>
      <c r="I19" s="39">
        <v>701484</v>
      </c>
      <c r="J19" s="39">
        <v>701484</v>
      </c>
      <c r="K19" s="39">
        <v>701484</v>
      </c>
      <c r="L19" s="39">
        <v>241250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f t="shared" si="6"/>
        <v>241250</v>
      </c>
      <c r="S19" s="39">
        <v>0</v>
      </c>
      <c r="T19" s="39">
        <v>0</v>
      </c>
      <c r="U19" s="39">
        <v>0</v>
      </c>
      <c r="V19" s="39">
        <v>0</v>
      </c>
      <c r="W19" s="39">
        <v>50000</v>
      </c>
      <c r="X19" s="39">
        <v>1414</v>
      </c>
      <c r="Y19" s="39">
        <v>100000</v>
      </c>
      <c r="Z19" s="41">
        <f>'[1]پیوست (1)'!$E$16</f>
        <v>70000</v>
      </c>
      <c r="AA19" s="45"/>
      <c r="AB19" s="45"/>
      <c r="AC19" s="45"/>
      <c r="AD19" s="45"/>
      <c r="AE19" s="45"/>
      <c r="AF19" s="45"/>
      <c r="AG19" s="45">
        <v>0</v>
      </c>
      <c r="AH19" s="45">
        <v>0</v>
      </c>
      <c r="AI19" s="45"/>
      <c r="AJ19" s="45"/>
      <c r="AK19" s="45">
        <v>0</v>
      </c>
      <c r="AL19" s="39">
        <f t="shared" si="1"/>
        <v>221414</v>
      </c>
      <c r="AM19" s="39">
        <v>101414</v>
      </c>
      <c r="AN19" s="39">
        <v>50000</v>
      </c>
      <c r="AO19" s="39">
        <f t="shared" si="11"/>
        <v>151414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 t="e">
        <f>SUM(#REF!)</f>
        <v>#REF!</v>
      </c>
      <c r="BJ19" s="39" t="e">
        <f t="shared" si="12"/>
        <v>#REF!</v>
      </c>
      <c r="BK19" s="39">
        <f t="shared" si="13"/>
        <v>0</v>
      </c>
      <c r="BL19" s="39" t="e">
        <f t="shared" si="14"/>
        <v>#REF!</v>
      </c>
      <c r="BM19" s="42">
        <f>'[3]لایحه سال 1403'!$O$22</f>
        <v>3300000</v>
      </c>
      <c r="BN19" s="43">
        <f>'[3]لایحه سال 1403'!$R$22</f>
        <v>18.770000000000003</v>
      </c>
      <c r="BO19" s="44"/>
      <c r="BP19" s="44"/>
      <c r="BQ19" s="44"/>
      <c r="BR19" s="39">
        <f>'[2]عملکرد ملی'!$N$94</f>
        <v>52002</v>
      </c>
    </row>
    <row r="20" spans="1:70" s="3" customFormat="1" ht="24" customHeight="1" x14ac:dyDescent="0.55000000000000004">
      <c r="A20" s="38">
        <v>17</v>
      </c>
      <c r="B20" s="38" t="s">
        <v>50</v>
      </c>
      <c r="C20" s="38">
        <v>1307005003</v>
      </c>
      <c r="D20" s="38" t="s">
        <v>15</v>
      </c>
      <c r="E20" s="39" t="s">
        <v>51</v>
      </c>
      <c r="F20" s="39">
        <v>100</v>
      </c>
      <c r="G20" s="39" t="s">
        <v>52</v>
      </c>
      <c r="H20" s="39">
        <v>590616</v>
      </c>
      <c r="I20" s="39">
        <v>213715</v>
      </c>
      <c r="J20" s="39">
        <v>213715</v>
      </c>
      <c r="K20" s="39">
        <v>213715</v>
      </c>
      <c r="L20" s="39">
        <v>386000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f t="shared" si="6"/>
        <v>386000</v>
      </c>
      <c r="S20" s="39">
        <v>0</v>
      </c>
      <c r="T20" s="39">
        <v>0</v>
      </c>
      <c r="U20" s="39">
        <v>20000</v>
      </c>
      <c r="V20" s="39">
        <v>50000</v>
      </c>
      <c r="W20" s="39">
        <v>0</v>
      </c>
      <c r="X20" s="39">
        <v>1846</v>
      </c>
      <c r="Y20" s="39">
        <v>0</v>
      </c>
      <c r="Z20" s="41">
        <f>'[1]پیوست (1)'!$E$15</f>
        <v>200000</v>
      </c>
      <c r="AA20" s="39"/>
      <c r="AB20" s="39"/>
      <c r="AC20" s="39"/>
      <c r="AD20" s="39"/>
      <c r="AE20" s="39"/>
      <c r="AF20" s="39"/>
      <c r="AG20" s="39">
        <v>0</v>
      </c>
      <c r="AH20" s="39">
        <v>0</v>
      </c>
      <c r="AI20" s="39"/>
      <c r="AJ20" s="39"/>
      <c r="AK20" s="39">
        <v>0</v>
      </c>
      <c r="AL20" s="39">
        <f t="shared" si="1"/>
        <v>271846</v>
      </c>
      <c r="AM20" s="39">
        <v>21846</v>
      </c>
      <c r="AN20" s="39">
        <v>50000</v>
      </c>
      <c r="AO20" s="39">
        <f t="shared" ref="AO20" si="15">AN20+AM20</f>
        <v>71846</v>
      </c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 t="e">
        <f>SUM(#REF!)</f>
        <v>#REF!</v>
      </c>
      <c r="BJ20" s="39" t="e">
        <f>BI20-BK20</f>
        <v>#REF!</v>
      </c>
      <c r="BK20" s="39">
        <f>BD20+AT20+AS20</f>
        <v>0</v>
      </c>
      <c r="BL20" s="39" t="e">
        <f>BK20+BJ20</f>
        <v>#REF!</v>
      </c>
      <c r="BM20" s="42">
        <f>'[3]لایحه سال 1403'!$N$21</f>
        <v>5000000</v>
      </c>
      <c r="BN20" s="43">
        <f>'[3]لایحه سال 1403'!$R$21</f>
        <v>86.320000000000022</v>
      </c>
      <c r="BO20" s="44"/>
      <c r="BP20" s="44"/>
      <c r="BQ20" s="44"/>
      <c r="BR20" s="39">
        <f>'[2]عملکرد ملی'!$N$89</f>
        <v>7446</v>
      </c>
    </row>
    <row r="21" spans="1:70" ht="24" customHeight="1" x14ac:dyDescent="0.55000000000000004">
      <c r="A21" s="38">
        <v>18</v>
      </c>
      <c r="B21" s="47" t="s">
        <v>66</v>
      </c>
      <c r="C21" s="47" t="s">
        <v>70</v>
      </c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>
        <v>617500</v>
      </c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0">
        <v>224470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39">
        <v>0</v>
      </c>
    </row>
    <row r="22" spans="1:70" ht="24" customHeight="1" x14ac:dyDescent="0.55000000000000004">
      <c r="A22" s="38">
        <v>19</v>
      </c>
      <c r="B22" s="47" t="s">
        <v>67</v>
      </c>
      <c r="C22" s="47" t="s">
        <v>71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>
        <v>86000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0">
        <v>6000</v>
      </c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39">
        <v>0</v>
      </c>
    </row>
    <row r="23" spans="1:70" ht="24" customHeight="1" x14ac:dyDescent="0.55000000000000004">
      <c r="A23" s="38">
        <v>20</v>
      </c>
      <c r="B23" s="47" t="s">
        <v>68</v>
      </c>
      <c r="C23" s="47" t="s">
        <v>72</v>
      </c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>
        <v>559707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0">
        <v>73091</v>
      </c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39">
        <v>0</v>
      </c>
    </row>
    <row r="24" spans="1:70" ht="24" customHeight="1" x14ac:dyDescent="0.55000000000000004">
      <c r="A24" s="38">
        <v>21</v>
      </c>
      <c r="B24" s="47" t="s">
        <v>69</v>
      </c>
      <c r="C24" s="47" t="s">
        <v>73</v>
      </c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>
        <v>134500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0">
        <v>28000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39">
        <v>0</v>
      </c>
    </row>
    <row r="25" spans="1:70" ht="24" customHeight="1" x14ac:dyDescent="0.55000000000000004">
      <c r="A25" s="52" t="s">
        <v>74</v>
      </c>
      <c r="B25" s="52"/>
      <c r="C25" s="53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>
        <f>SUM(R4:R24)</f>
        <v>17683407</v>
      </c>
      <c r="S25" s="50">
        <f t="shared" ref="S25:BR25" si="16">SUM(S4:S24)</f>
        <v>289219</v>
      </c>
      <c r="T25" s="50">
        <f t="shared" si="16"/>
        <v>1510781</v>
      </c>
      <c r="U25" s="50">
        <f t="shared" si="16"/>
        <v>70000</v>
      </c>
      <c r="V25" s="50">
        <f t="shared" si="16"/>
        <v>897550</v>
      </c>
      <c r="W25" s="50">
        <f t="shared" si="16"/>
        <v>106850</v>
      </c>
      <c r="X25" s="50">
        <f t="shared" si="16"/>
        <v>31031</v>
      </c>
      <c r="Y25" s="50">
        <f t="shared" si="16"/>
        <v>1164672</v>
      </c>
      <c r="Z25" s="50">
        <f t="shared" si="16"/>
        <v>1568892</v>
      </c>
      <c r="AA25" s="50">
        <f t="shared" si="16"/>
        <v>116657</v>
      </c>
      <c r="AB25" s="50">
        <f t="shared" si="16"/>
        <v>1439875</v>
      </c>
      <c r="AC25" s="50">
        <f t="shared" si="16"/>
        <v>169672</v>
      </c>
      <c r="AD25" s="50">
        <f t="shared" si="16"/>
        <v>185792</v>
      </c>
      <c r="AE25" s="50">
        <f t="shared" si="16"/>
        <v>659613</v>
      </c>
      <c r="AF25" s="50">
        <f t="shared" si="16"/>
        <v>321889</v>
      </c>
      <c r="AG25" s="50">
        <f t="shared" si="16"/>
        <v>200000</v>
      </c>
      <c r="AH25" s="50">
        <f t="shared" si="16"/>
        <v>134855</v>
      </c>
      <c r="AI25" s="50">
        <f t="shared" si="16"/>
        <v>500000</v>
      </c>
      <c r="AJ25" s="50">
        <f t="shared" si="16"/>
        <v>1224844</v>
      </c>
      <c r="AK25" s="50">
        <f t="shared" si="16"/>
        <v>93388</v>
      </c>
      <c r="AL25" s="50">
        <f t="shared" si="16"/>
        <v>10831349</v>
      </c>
      <c r="AM25" s="50">
        <f t="shared" si="16"/>
        <v>4715775</v>
      </c>
      <c r="AN25" s="50">
        <f t="shared" si="16"/>
        <v>1202375</v>
      </c>
      <c r="AO25" s="50">
        <f t="shared" si="16"/>
        <v>5918150</v>
      </c>
      <c r="AP25" s="50">
        <f t="shared" si="16"/>
        <v>0</v>
      </c>
      <c r="AQ25" s="50">
        <f t="shared" si="16"/>
        <v>0</v>
      </c>
      <c r="AR25" s="50">
        <f t="shared" si="16"/>
        <v>0</v>
      </c>
      <c r="AS25" s="50">
        <f t="shared" si="16"/>
        <v>0</v>
      </c>
      <c r="AT25" s="50">
        <f t="shared" si="16"/>
        <v>0</v>
      </c>
      <c r="AU25" s="50">
        <f t="shared" si="16"/>
        <v>0</v>
      </c>
      <c r="AV25" s="50">
        <f t="shared" si="16"/>
        <v>0</v>
      </c>
      <c r="AW25" s="50">
        <f t="shared" si="16"/>
        <v>0</v>
      </c>
      <c r="AX25" s="50">
        <f t="shared" si="16"/>
        <v>0</v>
      </c>
      <c r="AY25" s="50">
        <f t="shared" si="16"/>
        <v>0</v>
      </c>
      <c r="AZ25" s="50">
        <f t="shared" si="16"/>
        <v>0</v>
      </c>
      <c r="BA25" s="50">
        <f t="shared" si="16"/>
        <v>0</v>
      </c>
      <c r="BB25" s="50">
        <f t="shared" si="16"/>
        <v>0</v>
      </c>
      <c r="BC25" s="50">
        <f t="shared" si="16"/>
        <v>0</v>
      </c>
      <c r="BD25" s="50">
        <f t="shared" si="16"/>
        <v>0</v>
      </c>
      <c r="BE25" s="50">
        <f t="shared" si="16"/>
        <v>0</v>
      </c>
      <c r="BF25" s="50">
        <f t="shared" si="16"/>
        <v>0</v>
      </c>
      <c r="BG25" s="50">
        <f t="shared" si="16"/>
        <v>0</v>
      </c>
      <c r="BH25" s="50">
        <f t="shared" si="16"/>
        <v>0</v>
      </c>
      <c r="BI25" s="50" t="e">
        <f t="shared" si="16"/>
        <v>#REF!</v>
      </c>
      <c r="BJ25" s="50" t="e">
        <f t="shared" si="16"/>
        <v>#REF!</v>
      </c>
      <c r="BK25" s="50">
        <f t="shared" si="16"/>
        <v>0</v>
      </c>
      <c r="BL25" s="50" t="e">
        <f t="shared" si="16"/>
        <v>#REF!</v>
      </c>
      <c r="BM25" s="50">
        <f t="shared" si="16"/>
        <v>222552665</v>
      </c>
      <c r="BN25" s="50">
        <f t="shared" si="16"/>
        <v>759.06000000000017</v>
      </c>
      <c r="BO25" s="50">
        <f t="shared" si="16"/>
        <v>0</v>
      </c>
      <c r="BP25" s="50">
        <f t="shared" si="16"/>
        <v>0</v>
      </c>
      <c r="BQ25" s="50">
        <f t="shared" si="16"/>
        <v>0</v>
      </c>
      <c r="BR25" s="50">
        <f t="shared" si="16"/>
        <v>2571501</v>
      </c>
    </row>
    <row r="54" spans="2:17" ht="91.5" x14ac:dyDescent="0.4">
      <c r="B54" s="6" t="s">
        <v>53</v>
      </c>
      <c r="C54" s="4" t="s">
        <v>54</v>
      </c>
      <c r="D54" s="4"/>
      <c r="E54" s="5" t="s">
        <v>55</v>
      </c>
      <c r="F54" s="26" t="s">
        <v>56</v>
      </c>
      <c r="G54" s="26"/>
      <c r="H54" s="26" t="s">
        <v>57</v>
      </c>
      <c r="I54" s="26"/>
      <c r="J54" s="26"/>
      <c r="K54" s="26" t="s">
        <v>58</v>
      </c>
      <c r="L54" s="26"/>
      <c r="M54" s="21" t="s">
        <v>59</v>
      </c>
      <c r="N54" s="21"/>
      <c r="O54" s="21"/>
      <c r="P54" s="7"/>
      <c r="Q54" s="7"/>
    </row>
    <row r="55" spans="2:17" ht="45.75" x14ac:dyDescent="1.05">
      <c r="B55" s="10" t="s">
        <v>60</v>
      </c>
      <c r="C55" s="8">
        <v>14</v>
      </c>
      <c r="D55" s="8"/>
      <c r="E55" s="9" t="e">
        <f>#REF!-L20-L19-L13-O13-O19-O20+#REF!</f>
        <v>#REF!</v>
      </c>
      <c r="F55" s="15" t="e">
        <f>#REF!-V20-V19-V13</f>
        <v>#REF!</v>
      </c>
      <c r="G55" s="16"/>
      <c r="H55" s="15" t="e">
        <f>#REF!-AL20-AL19-AL13</f>
        <v>#REF!</v>
      </c>
      <c r="I55" s="16"/>
      <c r="J55" s="16"/>
      <c r="K55" s="17">
        <v>3</v>
      </c>
      <c r="L55" s="17"/>
      <c r="M55" s="11">
        <v>5329</v>
      </c>
      <c r="N55" s="18" t="s">
        <v>61</v>
      </c>
      <c r="O55" s="19"/>
      <c r="P55" s="12"/>
      <c r="Q55" s="12"/>
    </row>
    <row r="56" spans="2:17" ht="45.75" x14ac:dyDescent="1.05">
      <c r="B56" s="10" t="s">
        <v>62</v>
      </c>
      <c r="C56" s="8">
        <v>3</v>
      </c>
      <c r="D56" s="8"/>
      <c r="E56" s="9">
        <f>L20+L19+L13+O13+O19+O20</f>
        <v>1699250</v>
      </c>
      <c r="F56" s="15">
        <f>V20+V19+V13</f>
        <v>400000</v>
      </c>
      <c r="G56" s="16"/>
      <c r="H56" s="15">
        <f>AL20+AL19+AL13</f>
        <v>1746110</v>
      </c>
      <c r="I56" s="16"/>
      <c r="J56" s="16"/>
      <c r="K56" s="17">
        <v>0</v>
      </c>
      <c r="L56" s="17"/>
      <c r="M56" s="13">
        <v>92.2</v>
      </c>
      <c r="N56" s="18" t="s">
        <v>63</v>
      </c>
      <c r="O56" s="19"/>
      <c r="P56" s="12"/>
      <c r="Q56" s="12"/>
    </row>
    <row r="57" spans="2:17" ht="45.75" x14ac:dyDescent="1.05">
      <c r="B57" s="6" t="s">
        <v>64</v>
      </c>
      <c r="C57" s="4">
        <f>SUM(C55:C56)</f>
        <v>17</v>
      </c>
      <c r="D57" s="4"/>
      <c r="E57" s="14" t="e">
        <f>SUM(E55:E56)</f>
        <v>#REF!</v>
      </c>
      <c r="F57" s="20" t="e">
        <f>SUM(F55:G56)</f>
        <v>#REF!</v>
      </c>
      <c r="G57" s="21"/>
      <c r="H57" s="20" t="e">
        <f>SUM(H55:J56)</f>
        <v>#REF!</v>
      </c>
      <c r="I57" s="21"/>
      <c r="J57" s="21"/>
      <c r="K57" s="22">
        <v>3</v>
      </c>
      <c r="L57" s="22"/>
      <c r="M57" s="23"/>
      <c r="N57" s="24"/>
      <c r="O57" s="25"/>
      <c r="P57" s="7"/>
      <c r="Q57" s="7"/>
    </row>
  </sheetData>
  <mergeCells count="27">
    <mergeCell ref="A2:B2"/>
    <mergeCell ref="O2:BN2"/>
    <mergeCell ref="E3:G3"/>
    <mergeCell ref="I3:K3"/>
    <mergeCell ref="L3:R3"/>
    <mergeCell ref="S3:AL3"/>
    <mergeCell ref="AM3:AO3"/>
    <mergeCell ref="A1:BR1"/>
    <mergeCell ref="BJ3:BL3"/>
    <mergeCell ref="AP3:BI3"/>
    <mergeCell ref="F57:G57"/>
    <mergeCell ref="H57:J57"/>
    <mergeCell ref="K57:L57"/>
    <mergeCell ref="M57:O57"/>
    <mergeCell ref="F54:G54"/>
    <mergeCell ref="H54:J54"/>
    <mergeCell ref="K54:L54"/>
    <mergeCell ref="M54:O54"/>
    <mergeCell ref="F55:G55"/>
    <mergeCell ref="H55:J55"/>
    <mergeCell ref="K55:L55"/>
    <mergeCell ref="N55:O55"/>
    <mergeCell ref="A25:B25"/>
    <mergeCell ref="F56:G56"/>
    <mergeCell ref="H56:J56"/>
    <mergeCell ref="K56:L56"/>
    <mergeCell ref="N56:O56"/>
  </mergeCells>
  <conditionalFormatting sqref="R21:R25 S25:BR25">
    <cfRule type="expression" dxfId="1" priority="2">
      <formula>IF(R21=0,1,0)</formula>
    </cfRule>
  </conditionalFormatting>
  <conditionalFormatting sqref="AL21:AL24">
    <cfRule type="expression" dxfId="0" priority="1">
      <formula>IF(AL21=0,1,0)</formula>
    </cfRule>
  </conditionalFormatting>
  <printOptions horizontalCentered="1" verticalCentered="1"/>
  <pageMargins left="0.1" right="0.1" top="0.1" bottom="0.1" header="0.1" footer="0.1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ملی 1402-2</vt:lpstr>
      <vt:lpstr>'ملی 1402-2'!Print_Area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خسروی</dc:creator>
  <cp:lastModifiedBy>عبدالکریم خرمالی</cp:lastModifiedBy>
  <cp:lastPrinted>2024-04-09T06:05:23Z</cp:lastPrinted>
  <dcterms:created xsi:type="dcterms:W3CDTF">2024-04-09T05:45:46Z</dcterms:created>
  <dcterms:modified xsi:type="dcterms:W3CDTF">2024-04-09T06:05:40Z</dcterms:modified>
</cp:coreProperties>
</file>